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comments8.xml" ContentType="application/vnd.openxmlformats-officedocument.spreadsheetml.comments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15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omments16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drawings/drawing7.xml" ContentType="application/vnd.openxmlformats-officedocument.drawing+xml"/>
  <Override PartName="/xl/comments9.xml" ContentType="application/vnd.openxmlformats-officedocument.spreadsheetml.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20" windowWidth="15195" windowHeight="11640" tabRatio="737"/>
  </bookViews>
  <sheets>
    <sheet name="Grunnur  " sheetId="1" r:id="rId1"/>
    <sheet name="Reikningur 1" sheetId="2" r:id="rId2"/>
    <sheet name="Reikningur 2" sheetId="3" r:id="rId3"/>
    <sheet name="Reikningur 3" sheetId="4" r:id="rId4"/>
    <sheet name="Reikningur 4" sheetId="5" r:id="rId5"/>
    <sheet name="Reikningur 5" sheetId="11" r:id="rId6"/>
    <sheet name="Reikningur 6" sheetId="9" r:id="rId7"/>
    <sheet name="Reikningur 7" sheetId="8" r:id="rId8"/>
    <sheet name="Reikningur 8" sheetId="7" r:id="rId9"/>
    <sheet name="Reikningur 9" sheetId="6" r:id="rId10"/>
    <sheet name="Reikningur 10" sheetId="10" r:id="rId11"/>
    <sheet name="Reikningur 11" sheetId="12" r:id="rId12"/>
    <sheet name="Reikningur 12" sheetId="13" r:id="rId13"/>
    <sheet name="Reikningur 13" sheetId="15" r:id="rId14"/>
    <sheet name="Reikningur 14" sheetId="14" r:id="rId15"/>
    <sheet name="Reikningur 15" sheetId="16" r:id="rId16"/>
  </sheets>
  <definedNames>
    <definedName name="Biðtími_smábíll_einv">'Grunnur  '!$B$23</definedName>
    <definedName name="Biðtími_vörubíll_einv">'Grunnur  '!$B$24</definedName>
    <definedName name="Fast_gjald_fjöldi_gjalddaga">'Grunnur  '!$G$19</definedName>
    <definedName name="Fast_gjald_hlutfall">'Grunnur  '!$G$14</definedName>
    <definedName name="Fast_gjald_kr.">'Grunnur  '!$G$16</definedName>
    <definedName name="Fast_gjald_prósent">'Grunnur  '!$G$14</definedName>
    <definedName name="Grunnvísitala_Laun">'Grunnur  '!#REF!</definedName>
    <definedName name="Grunnvísitala_Vinnuvélar">'Grunnur  '!#REF!</definedName>
    <definedName name="Grunnvísitala_vörubílar">'Grunnur  '!#REF!</definedName>
    <definedName name="Heildarupphæð">'Grunnur  '!$D$26</definedName>
    <definedName name="Kennitala">'Grunnur  '!$F$7</definedName>
    <definedName name="_xlnm.Print_Titles" localSheetId="1">'Reikningur 1'!$1:$9</definedName>
    <definedName name="Smábíll_einv">'Grunnur  '!$B$16</definedName>
    <definedName name="Verðbætur_prósent">'Reikningur 1'!#REF!</definedName>
    <definedName name="Vinnulaun_vægi">'Grunnur  '!$B$7</definedName>
    <definedName name="Vinnuvél_1_einv">'Grunnur  '!$B$19</definedName>
    <definedName name="Vinnuvél_2_einv">'Grunnur  '!$B$20</definedName>
    <definedName name="Vinnuvél_3_einv">'Grunnur  '!$B$21</definedName>
    <definedName name="Vinnuvél_4_einv">'Grunnur  '!$B$22</definedName>
    <definedName name="Vinnuvélar_vægi">'Grunnur  '!$D$7</definedName>
    <definedName name="Vísitala_vægi_laun">'Grunnur  '!#REF!</definedName>
    <definedName name="Vísitala_vægi_vinnuvélar">'Grunnur  '!#REF!</definedName>
    <definedName name="Vísitala_Vægi_vörubílar">'Grunnur  '!#REF!</definedName>
    <definedName name="Vísitöluviðmið_pr_mán.">'Grunnur  '!#REF!</definedName>
    <definedName name="Vörubílar_vægi">'Grunnur  '!$C$7</definedName>
    <definedName name="Vörubíll_mokstur_einv">'Grunnur  '!$B$17</definedName>
    <definedName name="Vörubíll_undirtönn_einv">'Grunnur  '!$B$18</definedName>
  </definedNames>
  <calcPr calcId="125725"/>
</workbook>
</file>

<file path=xl/calcChain.xml><?xml version="1.0" encoding="utf-8"?>
<calcChain xmlns="http://schemas.openxmlformats.org/spreadsheetml/2006/main">
  <c r="Z9" i="16"/>
  <c r="T9"/>
  <c r="Z7"/>
  <c r="T7"/>
  <c r="T5"/>
  <c r="Z9" i="14"/>
  <c r="T9"/>
  <c r="Z7"/>
  <c r="T7"/>
  <c r="T5"/>
  <c r="Z9" i="15"/>
  <c r="T9"/>
  <c r="Z7"/>
  <c r="T7"/>
  <c r="T5"/>
  <c r="Z9" i="13"/>
  <c r="T9"/>
  <c r="Z7"/>
  <c r="T7"/>
  <c r="T5"/>
  <c r="Z9" i="12"/>
  <c r="T9"/>
  <c r="Z7"/>
  <c r="T7"/>
  <c r="T5"/>
  <c r="Z9" i="10"/>
  <c r="T9"/>
  <c r="Z7"/>
  <c r="T7"/>
  <c r="T5"/>
  <c r="Z9" i="7"/>
  <c r="T9"/>
  <c r="Z7"/>
  <c r="T7"/>
  <c r="T5"/>
  <c r="Z9" i="6"/>
  <c r="T9"/>
  <c r="Z7"/>
  <c r="T7"/>
  <c r="T5"/>
  <c r="Z9" i="2"/>
  <c r="T9"/>
  <c r="Z7"/>
  <c r="T7"/>
  <c r="T5"/>
  <c r="Z9" i="3"/>
  <c r="T9"/>
  <c r="Z7"/>
  <c r="T7"/>
  <c r="T5"/>
  <c r="Z9" i="4"/>
  <c r="T9"/>
  <c r="Z7"/>
  <c r="T7"/>
  <c r="T5"/>
  <c r="Z9" i="5"/>
  <c r="T9"/>
  <c r="Z7"/>
  <c r="T7"/>
  <c r="T5"/>
  <c r="Z9" i="11"/>
  <c r="T9"/>
  <c r="Z7"/>
  <c r="T7"/>
  <c r="T5"/>
  <c r="Z9" i="9"/>
  <c r="T9"/>
  <c r="Z7"/>
  <c r="T7"/>
  <c r="T5"/>
  <c r="Z9" i="8"/>
  <c r="T9"/>
  <c r="Z7"/>
  <c r="T7"/>
  <c r="T5"/>
  <c r="O9"/>
  <c r="I9"/>
  <c r="I7"/>
  <c r="I5"/>
  <c r="O9" i="7"/>
  <c r="J9"/>
  <c r="J7"/>
  <c r="J5"/>
  <c r="A31" i="16"/>
  <c r="A31" i="14"/>
  <c r="A31" i="15"/>
  <c r="A31" i="13"/>
  <c r="A31" i="12"/>
  <c r="A31" i="10"/>
  <c r="A31" i="6"/>
  <c r="A31" i="7"/>
  <c r="A31" i="8"/>
  <c r="A31" i="9"/>
  <c r="A31" i="11"/>
  <c r="A31" i="5"/>
  <c r="A31" i="4"/>
  <c r="A31" i="3"/>
  <c r="A31" i="2"/>
  <c r="C17" i="3"/>
  <c r="C43" i="1" l="1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38"/>
  <c r="C39"/>
  <c r="C40"/>
  <c r="C41"/>
  <c r="C42"/>
  <c r="C37"/>
  <c r="C24" i="16" l="1"/>
  <c r="A24"/>
  <c r="C23"/>
  <c r="A23"/>
  <c r="C22"/>
  <c r="A22"/>
  <c r="C21"/>
  <c r="A21"/>
  <c r="C20"/>
  <c r="A20"/>
  <c r="C19"/>
  <c r="A19"/>
  <c r="C18"/>
  <c r="A18"/>
  <c r="C17"/>
  <c r="A17"/>
  <c r="C16"/>
  <c r="A16"/>
  <c r="D14"/>
  <c r="O9"/>
  <c r="I9"/>
  <c r="F8"/>
  <c r="G8" s="1"/>
  <c r="O7"/>
  <c r="I7"/>
  <c r="I5"/>
  <c r="A17" i="14"/>
  <c r="A18"/>
  <c r="A19"/>
  <c r="A20"/>
  <c r="A21"/>
  <c r="A22"/>
  <c r="A23"/>
  <c r="A24"/>
  <c r="A16"/>
  <c r="A17" i="15"/>
  <c r="A18"/>
  <c r="A19"/>
  <c r="A20"/>
  <c r="A21"/>
  <c r="A22"/>
  <c r="A23"/>
  <c r="A24"/>
  <c r="A16"/>
  <c r="A17" i="13"/>
  <c r="A18"/>
  <c r="A19"/>
  <c r="A20"/>
  <c r="A21"/>
  <c r="A22"/>
  <c r="A23"/>
  <c r="A24"/>
  <c r="A16"/>
  <c r="A17" i="12"/>
  <c r="A18"/>
  <c r="A19"/>
  <c r="A20"/>
  <c r="A21"/>
  <c r="A22"/>
  <c r="A23"/>
  <c r="A24"/>
  <c r="A16"/>
  <c r="A17" i="10"/>
  <c r="A18"/>
  <c r="A19"/>
  <c r="A20"/>
  <c r="A21"/>
  <c r="A22"/>
  <c r="A23"/>
  <c r="A24"/>
  <c r="A16"/>
  <c r="A17" i="6"/>
  <c r="A18"/>
  <c r="A19"/>
  <c r="A20"/>
  <c r="A21"/>
  <c r="A22"/>
  <c r="A23"/>
  <c r="A24"/>
  <c r="A16"/>
  <c r="A17" i="7"/>
  <c r="A18"/>
  <c r="A19"/>
  <c r="A20"/>
  <c r="A21"/>
  <c r="A22"/>
  <c r="A23"/>
  <c r="A24"/>
  <c r="A16"/>
  <c r="A17" i="8"/>
  <c r="A18"/>
  <c r="A19"/>
  <c r="A20"/>
  <c r="A21"/>
  <c r="A22"/>
  <c r="A23"/>
  <c r="A24"/>
  <c r="A16"/>
  <c r="A17" i="9"/>
  <c r="A18"/>
  <c r="A19"/>
  <c r="A20"/>
  <c r="A21"/>
  <c r="A22"/>
  <c r="A23"/>
  <c r="A24"/>
  <c r="A16"/>
  <c r="A17" i="11"/>
  <c r="A18"/>
  <c r="A19"/>
  <c r="A20"/>
  <c r="A21"/>
  <c r="A22"/>
  <c r="A23"/>
  <c r="A24"/>
  <c r="A16"/>
  <c r="A17" i="5"/>
  <c r="A18"/>
  <c r="A19"/>
  <c r="A20"/>
  <c r="A21"/>
  <c r="A22"/>
  <c r="A23"/>
  <c r="A24"/>
  <c r="A16"/>
  <c r="A17" i="4"/>
  <c r="A18"/>
  <c r="A19"/>
  <c r="A20"/>
  <c r="A21"/>
  <c r="A22"/>
  <c r="A23"/>
  <c r="A24"/>
  <c r="A16"/>
  <c r="A17" i="3"/>
  <c r="A18"/>
  <c r="A19"/>
  <c r="A20"/>
  <c r="A21"/>
  <c r="A22"/>
  <c r="A23"/>
  <c r="A24"/>
  <c r="A16"/>
  <c r="A18" i="2"/>
  <c r="A19"/>
  <c r="A20"/>
  <c r="A21"/>
  <c r="A22"/>
  <c r="A23"/>
  <c r="A24"/>
  <c r="A17"/>
  <c r="A16"/>
  <c r="C24"/>
  <c r="C23"/>
  <c r="C22"/>
  <c r="C21"/>
  <c r="C20"/>
  <c r="C19"/>
  <c r="C18"/>
  <c r="C17"/>
  <c r="C16"/>
  <c r="D16" i="16" l="1"/>
  <c r="D17"/>
  <c r="D18"/>
  <c r="D19"/>
  <c r="D20"/>
  <c r="D21"/>
  <c r="D22"/>
  <c r="D23"/>
  <c r="D24"/>
  <c r="D25"/>
  <c r="D14" i="14"/>
  <c r="D14" i="15"/>
  <c r="D14" i="13"/>
  <c r="D14" i="12"/>
  <c r="D14" i="10"/>
  <c r="D14" i="6"/>
  <c r="D14" i="7"/>
  <c r="D14" i="8"/>
  <c r="D14" i="9"/>
  <c r="D14" i="11"/>
  <c r="D14" i="5"/>
  <c r="D14" i="4"/>
  <c r="D14" i="3"/>
  <c r="C37" i="2" l="1"/>
  <c r="D14"/>
  <c r="A5"/>
  <c r="A5" i="16" s="1"/>
  <c r="O9" i="14"/>
  <c r="I9"/>
  <c r="O7"/>
  <c r="I7"/>
  <c r="I5"/>
  <c r="O7" i="15"/>
  <c r="O9"/>
  <c r="I9"/>
  <c r="I7"/>
  <c r="I5"/>
  <c r="O7" i="13"/>
  <c r="O9"/>
  <c r="I9"/>
  <c r="I7"/>
  <c r="I5"/>
  <c r="O7" i="3"/>
  <c r="O9" i="12"/>
  <c r="I9"/>
  <c r="O7"/>
  <c r="I7"/>
  <c r="I5"/>
  <c r="O7" i="10"/>
  <c r="O9"/>
  <c r="I9"/>
  <c r="I5"/>
  <c r="I7"/>
  <c r="O9" i="6"/>
  <c r="I9"/>
  <c r="O7"/>
  <c r="I7"/>
  <c r="I5"/>
  <c r="O7" i="7"/>
  <c r="O7" i="8"/>
  <c r="O7" i="9"/>
  <c r="O9"/>
  <c r="I9"/>
  <c r="I7"/>
  <c r="I5"/>
  <c r="O9" i="11"/>
  <c r="I9"/>
  <c r="O7"/>
  <c r="I7"/>
  <c r="I5"/>
  <c r="O9" i="5"/>
  <c r="I9"/>
  <c r="O7"/>
  <c r="I7"/>
  <c r="I5"/>
  <c r="O7" i="4"/>
  <c r="O9"/>
  <c r="I9"/>
  <c r="I7"/>
  <c r="I5"/>
  <c r="O9" i="3"/>
  <c r="I9"/>
  <c r="I7"/>
  <c r="I5"/>
  <c r="P7" i="2"/>
  <c r="P9"/>
  <c r="I5"/>
  <c r="I7"/>
  <c r="I9"/>
  <c r="E7"/>
  <c r="A7"/>
  <c r="A7" i="16" s="1"/>
  <c r="F8" i="2"/>
  <c r="C16" i="3"/>
  <c r="D16" s="1"/>
  <c r="C16" i="4"/>
  <c r="D16" s="1"/>
  <c r="C16" i="5"/>
  <c r="D16" s="1"/>
  <c r="C16" i="11"/>
  <c r="D16" s="1"/>
  <c r="C16" i="9"/>
  <c r="D16" s="1"/>
  <c r="C16" i="8"/>
  <c r="D16" s="1"/>
  <c r="C16" i="7"/>
  <c r="D16" s="1"/>
  <c r="C16" i="6"/>
  <c r="D16" s="1"/>
  <c r="C16" i="10"/>
  <c r="D16" s="1"/>
  <c r="C16" i="12"/>
  <c r="D16" s="1"/>
  <c r="C16" i="13"/>
  <c r="D16" s="1"/>
  <c r="C16" i="15"/>
  <c r="D16" s="1"/>
  <c r="C16" i="14"/>
  <c r="D16" s="1"/>
  <c r="D17" i="3"/>
  <c r="C17" i="4"/>
  <c r="D17" s="1"/>
  <c r="C17" i="5"/>
  <c r="D17" s="1"/>
  <c r="C17" i="11"/>
  <c r="D17" s="1"/>
  <c r="C17" i="9"/>
  <c r="D17" s="1"/>
  <c r="C17" i="8"/>
  <c r="D17" s="1"/>
  <c r="C17" i="7"/>
  <c r="D17" s="1"/>
  <c r="C17" i="6"/>
  <c r="D17" s="1"/>
  <c r="C17" i="10"/>
  <c r="D17" s="1"/>
  <c r="C17" i="12"/>
  <c r="D17" s="1"/>
  <c r="C17" i="13"/>
  <c r="D17" s="1"/>
  <c r="C17" i="15"/>
  <c r="D17" s="1"/>
  <c r="C17" i="14"/>
  <c r="D17" s="1"/>
  <c r="C18" i="3"/>
  <c r="D18" s="1"/>
  <c r="C18" i="4"/>
  <c r="D18" s="1"/>
  <c r="C18" i="5"/>
  <c r="D18" s="1"/>
  <c r="C18" i="11"/>
  <c r="D18" s="1"/>
  <c r="C18" i="9"/>
  <c r="D18" s="1"/>
  <c r="C18" i="8"/>
  <c r="D18" s="1"/>
  <c r="C18" i="7"/>
  <c r="D18" s="1"/>
  <c r="C18" i="6"/>
  <c r="D18" s="1"/>
  <c r="C18" i="10"/>
  <c r="D18" s="1"/>
  <c r="C18" i="12"/>
  <c r="D18" s="1"/>
  <c r="C18" i="13"/>
  <c r="D18" s="1"/>
  <c r="C18" i="15"/>
  <c r="D18" s="1"/>
  <c r="C18" i="14"/>
  <c r="D18" s="1"/>
  <c r="C19" i="3"/>
  <c r="D19" s="1"/>
  <c r="C19" i="4"/>
  <c r="D19" s="1"/>
  <c r="C19" i="5"/>
  <c r="D19" s="1"/>
  <c r="C19" i="11"/>
  <c r="D19" s="1"/>
  <c r="C19" i="9"/>
  <c r="D19" s="1"/>
  <c r="C19" i="8"/>
  <c r="D19" s="1"/>
  <c r="C19" i="7"/>
  <c r="D19" s="1"/>
  <c r="C19" i="6"/>
  <c r="D19" s="1"/>
  <c r="C19" i="10"/>
  <c r="D19" s="1"/>
  <c r="C19" i="12"/>
  <c r="D19" s="1"/>
  <c r="C19" i="13"/>
  <c r="D19" s="1"/>
  <c r="C19" i="15"/>
  <c r="D19" s="1"/>
  <c r="C19" i="14"/>
  <c r="D19" s="1"/>
  <c r="C20" i="3"/>
  <c r="D20" s="1"/>
  <c r="C20" i="4"/>
  <c r="D20" s="1"/>
  <c r="C20" i="5"/>
  <c r="D20" s="1"/>
  <c r="C20" i="11"/>
  <c r="D20" s="1"/>
  <c r="C20" i="9"/>
  <c r="D20" s="1"/>
  <c r="C20" i="8"/>
  <c r="D20" s="1"/>
  <c r="C20" i="7"/>
  <c r="D20" s="1"/>
  <c r="C20" i="6"/>
  <c r="D20" s="1"/>
  <c r="C20" i="10"/>
  <c r="D20" s="1"/>
  <c r="C20" i="12"/>
  <c r="D20" s="1"/>
  <c r="C20" i="13"/>
  <c r="D20" s="1"/>
  <c r="C20" i="15"/>
  <c r="D20" s="1"/>
  <c r="C20" i="14"/>
  <c r="D20" s="1"/>
  <c r="C21" i="3"/>
  <c r="D21" s="1"/>
  <c r="C21" i="4"/>
  <c r="D21" s="1"/>
  <c r="C21" i="5"/>
  <c r="D21" s="1"/>
  <c r="C21" i="11"/>
  <c r="D21" s="1"/>
  <c r="C21" i="9"/>
  <c r="D21" s="1"/>
  <c r="C21" i="8"/>
  <c r="D21" s="1"/>
  <c r="C21" i="7"/>
  <c r="D21" s="1"/>
  <c r="C21" i="6"/>
  <c r="D21" s="1"/>
  <c r="C21" i="10"/>
  <c r="D21" s="1"/>
  <c r="C21" i="12"/>
  <c r="D21" s="1"/>
  <c r="C21" i="13"/>
  <c r="D21" s="1"/>
  <c r="C21" i="15"/>
  <c r="D21" s="1"/>
  <c r="C21" i="14"/>
  <c r="D21" s="1"/>
  <c r="C22" i="3"/>
  <c r="D22" s="1"/>
  <c r="C22" i="4"/>
  <c r="D22" s="1"/>
  <c r="C22" i="5"/>
  <c r="D22" s="1"/>
  <c r="C22" i="11"/>
  <c r="D22" s="1"/>
  <c r="C22" i="9"/>
  <c r="D22" s="1"/>
  <c r="C22" i="8"/>
  <c r="D22" s="1"/>
  <c r="C22" i="7"/>
  <c r="D22" s="1"/>
  <c r="C22" i="6"/>
  <c r="D22" s="1"/>
  <c r="C22" i="10"/>
  <c r="D22" s="1"/>
  <c r="C22" i="12"/>
  <c r="D22" s="1"/>
  <c r="C22" i="13"/>
  <c r="D22" s="1"/>
  <c r="C22" i="15"/>
  <c r="D22" s="1"/>
  <c r="C22" i="14"/>
  <c r="D22" s="1"/>
  <c r="C23" i="3"/>
  <c r="D23" s="1"/>
  <c r="C23" i="4"/>
  <c r="D23" s="1"/>
  <c r="C23" i="5"/>
  <c r="D23" s="1"/>
  <c r="C23" i="11"/>
  <c r="D23" s="1"/>
  <c r="C23" i="9"/>
  <c r="D23" s="1"/>
  <c r="C23" i="8"/>
  <c r="D23" s="1"/>
  <c r="C23" i="7"/>
  <c r="D23" s="1"/>
  <c r="C23" i="6"/>
  <c r="D23" s="1"/>
  <c r="C23" i="10"/>
  <c r="D23" s="1"/>
  <c r="C23" i="12"/>
  <c r="D23" s="1"/>
  <c r="C23" i="13"/>
  <c r="D23" s="1"/>
  <c r="C23" i="15"/>
  <c r="D23" s="1"/>
  <c r="C23" i="14"/>
  <c r="D23" s="1"/>
  <c r="C24" i="3"/>
  <c r="D24" s="1"/>
  <c r="C24" i="4"/>
  <c r="D24" s="1"/>
  <c r="C24" i="5"/>
  <c r="D24" s="1"/>
  <c r="C24" i="11"/>
  <c r="D24" s="1"/>
  <c r="C24" i="9"/>
  <c r="D24" s="1"/>
  <c r="C24" i="8"/>
  <c r="D24" s="1"/>
  <c r="C24" i="7"/>
  <c r="D24" s="1"/>
  <c r="C24" i="6"/>
  <c r="D24" s="1"/>
  <c r="C24" i="10"/>
  <c r="D24" s="1"/>
  <c r="C24" i="12"/>
  <c r="D24" s="1"/>
  <c r="C24" i="13"/>
  <c r="D24" s="1"/>
  <c r="C24" i="15"/>
  <c r="D24" s="1"/>
  <c r="C24" i="14"/>
  <c r="D24" s="1"/>
  <c r="D16" i="1"/>
  <c r="D17"/>
  <c r="D18"/>
  <c r="D19"/>
  <c r="D20"/>
  <c r="D21"/>
  <c r="D22"/>
  <c r="D23"/>
  <c r="D24"/>
  <c r="F8" i="9"/>
  <c r="G8"/>
  <c r="F8" i="14"/>
  <c r="F8" i="15"/>
  <c r="G8" s="1"/>
  <c r="F8" i="13"/>
  <c r="G8" s="1"/>
  <c r="F8" i="12"/>
  <c r="G8" s="1"/>
  <c r="F8" i="10"/>
  <c r="G8" s="1"/>
  <c r="F8" i="6"/>
  <c r="G8" s="1"/>
  <c r="F8" i="7"/>
  <c r="G8" s="1"/>
  <c r="F8" i="8"/>
  <c r="G8" s="1"/>
  <c r="F8" i="11"/>
  <c r="G8" s="1"/>
  <c r="F8" i="5"/>
  <c r="G8" s="1"/>
  <c r="F8" i="4"/>
  <c r="G8" s="1"/>
  <c r="F8" i="3"/>
  <c r="G8" s="1"/>
  <c r="E17" i="2"/>
  <c r="E18"/>
  <c r="E19"/>
  <c r="E20"/>
  <c r="G20" s="1"/>
  <c r="E20" i="3"/>
  <c r="E20" i="4" s="1"/>
  <c r="E21" i="2"/>
  <c r="G21" s="1"/>
  <c r="E22"/>
  <c r="E23"/>
  <c r="E24"/>
  <c r="G24" s="1"/>
  <c r="E16"/>
  <c r="E7" i="15"/>
  <c r="E7" i="12"/>
  <c r="E7" i="6"/>
  <c r="E7" i="8"/>
  <c r="E7" i="11"/>
  <c r="E7" i="4"/>
  <c r="A7" i="14"/>
  <c r="A7" i="15"/>
  <c r="A7" i="13"/>
  <c r="A7" i="12"/>
  <c r="A7" i="10"/>
  <c r="A7" i="6"/>
  <c r="A7" i="7"/>
  <c r="A7" i="8"/>
  <c r="A7" i="9"/>
  <c r="A7" i="11"/>
  <c r="A7" i="5"/>
  <c r="A7" i="4"/>
  <c r="A7" i="3"/>
  <c r="A5" i="12"/>
  <c r="A5" i="14"/>
  <c r="A5" i="15"/>
  <c r="A5" i="13"/>
  <c r="A5" i="10"/>
  <c r="A5" i="6"/>
  <c r="A5" i="7"/>
  <c r="A5" i="8"/>
  <c r="A5" i="9"/>
  <c r="A5" i="11"/>
  <c r="A5" i="5"/>
  <c r="A5" i="4"/>
  <c r="A5" i="3"/>
  <c r="E7" i="14" l="1"/>
  <c r="E7" i="16"/>
  <c r="E22" i="3"/>
  <c r="E22" i="4" s="1"/>
  <c r="G22" i="2"/>
  <c r="E23" i="3"/>
  <c r="G23" i="2"/>
  <c r="E24" i="3"/>
  <c r="E24" i="4" s="1"/>
  <c r="E21" i="3"/>
  <c r="E21" i="4" s="1"/>
  <c r="E19" i="3"/>
  <c r="G19" i="2"/>
  <c r="D18"/>
  <c r="F18" s="1"/>
  <c r="F18" i="3" s="1"/>
  <c r="D20" i="2"/>
  <c r="F20" s="1"/>
  <c r="F20" i="3" s="1"/>
  <c r="D22" i="2"/>
  <c r="F22" s="1"/>
  <c r="F22" i="3" s="1"/>
  <c r="D24" i="2"/>
  <c r="F24" s="1"/>
  <c r="F24" i="3" s="1"/>
  <c r="D17" i="2"/>
  <c r="F17" s="1"/>
  <c r="F17" i="3" s="1"/>
  <c r="D19" i="2"/>
  <c r="F19" s="1"/>
  <c r="F19" i="3" s="1"/>
  <c r="D21" i="2"/>
  <c r="F21" s="1"/>
  <c r="F21" i="3" s="1"/>
  <c r="D23" i="2"/>
  <c r="F23" s="1"/>
  <c r="D16"/>
  <c r="F16" s="1"/>
  <c r="F16" i="3" s="1"/>
  <c r="E18"/>
  <c r="E18" i="4" s="1"/>
  <c r="E18" i="5" s="1"/>
  <c r="G18" i="2"/>
  <c r="E17" i="3"/>
  <c r="E17" i="4" s="1"/>
  <c r="G17" i="2"/>
  <c r="E16" i="3"/>
  <c r="E16" i="4" s="1"/>
  <c r="G16" i="2"/>
  <c r="E23" i="4"/>
  <c r="E21" i="5"/>
  <c r="E21" i="11" s="1"/>
  <c r="E19" i="4"/>
  <c r="E24" i="5"/>
  <c r="E20"/>
  <c r="E22"/>
  <c r="F23" i="3"/>
  <c r="E7"/>
  <c r="E7" i="5"/>
  <c r="E7" i="9"/>
  <c r="E7" i="7"/>
  <c r="E7" i="10"/>
  <c r="E7" i="13"/>
  <c r="D26" i="1"/>
  <c r="D25" i="15"/>
  <c r="D25" i="12"/>
  <c r="D25" i="6"/>
  <c r="D25" i="8"/>
  <c r="D25" i="11"/>
  <c r="D25" i="14"/>
  <c r="D25" i="13"/>
  <c r="D25" i="10"/>
  <c r="D25" i="7"/>
  <c r="D25" i="9"/>
  <c r="D25" i="4"/>
  <c r="D25" i="5"/>
  <c r="D25" i="3"/>
  <c r="G16" i="1" l="1"/>
  <c r="B34" i="10"/>
  <c r="C34" i="12" s="1"/>
  <c r="B34" i="8"/>
  <c r="B34" i="11"/>
  <c r="B34" i="15"/>
  <c r="B34" i="2"/>
  <c r="C34" i="3" s="1"/>
  <c r="D25" i="2"/>
  <c r="G18" i="3"/>
  <c r="F18" i="4"/>
  <c r="G18" s="1"/>
  <c r="G17" i="3"/>
  <c r="F17" i="4"/>
  <c r="G17" s="1"/>
  <c r="F19"/>
  <c r="G19" i="3"/>
  <c r="F22" i="4"/>
  <c r="G22" i="3"/>
  <c r="F24" i="4"/>
  <c r="G24" i="3"/>
  <c r="F20" i="4"/>
  <c r="G20" i="3"/>
  <c r="F23" i="4"/>
  <c r="G23" i="3"/>
  <c r="F21" i="4"/>
  <c r="G21" i="3"/>
  <c r="F25" i="2"/>
  <c r="G25" s="1"/>
  <c r="F18" i="5"/>
  <c r="F16" i="4"/>
  <c r="G16" i="3"/>
  <c r="D34" i="2"/>
  <c r="E19" i="5"/>
  <c r="E23"/>
  <c r="E22" i="11"/>
  <c r="E21" i="9"/>
  <c r="E20" i="11"/>
  <c r="E24"/>
  <c r="F25" i="3"/>
  <c r="B34" i="14"/>
  <c r="C34" i="16" s="1"/>
  <c r="B34" i="7"/>
  <c r="C34" i="6" s="1"/>
  <c r="B34" i="9"/>
  <c r="C34" i="8" s="1"/>
  <c r="B34" i="5"/>
  <c r="C34" i="11" s="1"/>
  <c r="B34" i="12"/>
  <c r="D34" s="1"/>
  <c r="E18" i="11"/>
  <c r="E17" i="5"/>
  <c r="E16"/>
  <c r="B34" i="13"/>
  <c r="C34" i="15" s="1"/>
  <c r="B34" i="6"/>
  <c r="C34" i="10" s="1"/>
  <c r="B34" i="4"/>
  <c r="C34" i="5" s="1"/>
  <c r="C34" i="7"/>
  <c r="C34" i="9"/>
  <c r="C34" i="14"/>
  <c r="G23" i="1" l="1"/>
  <c r="B34" i="16"/>
  <c r="F32" i="2"/>
  <c r="B34" i="3"/>
  <c r="E32" i="16"/>
  <c r="E32" i="14"/>
  <c r="E32" i="15"/>
  <c r="E32" i="13"/>
  <c r="E32" i="12"/>
  <c r="E32" i="10"/>
  <c r="E32" i="6"/>
  <c r="E32" i="7"/>
  <c r="E32" i="8"/>
  <c r="E32" i="9"/>
  <c r="E32" i="11"/>
  <c r="E32" i="5"/>
  <c r="E32" i="4"/>
  <c r="E32" i="3"/>
  <c r="E32" i="2"/>
  <c r="B32" s="1"/>
  <c r="C32" i="3" s="1"/>
  <c r="G25"/>
  <c r="F32" s="1"/>
  <c r="D34" i="16"/>
  <c r="D34" i="15"/>
  <c r="D34" i="8"/>
  <c r="D34" i="10"/>
  <c r="D34" i="11"/>
  <c r="B31" i="2"/>
  <c r="D31" s="1"/>
  <c r="D34" i="7"/>
  <c r="D34" i="5"/>
  <c r="F17"/>
  <c r="G17" s="1"/>
  <c r="C31" i="4"/>
  <c r="F25"/>
  <c r="C31" i="3"/>
  <c r="F21" i="5"/>
  <c r="G21" i="4"/>
  <c r="F23" i="5"/>
  <c r="G23" i="4"/>
  <c r="F20" i="5"/>
  <c r="G20" i="4"/>
  <c r="F24" i="5"/>
  <c r="G24" i="4"/>
  <c r="F22" i="5"/>
  <c r="G22" i="4"/>
  <c r="F19" i="5"/>
  <c r="G19" i="4"/>
  <c r="D34" i="14"/>
  <c r="F18" i="11"/>
  <c r="G18" i="5"/>
  <c r="B31" i="3"/>
  <c r="F17" i="11"/>
  <c r="F16" i="5"/>
  <c r="G16" i="4"/>
  <c r="E23" i="11"/>
  <c r="E19"/>
  <c r="C34" i="13"/>
  <c r="D34" s="1"/>
  <c r="G8" i="2"/>
  <c r="E21" i="8"/>
  <c r="E22" i="9"/>
  <c r="E24"/>
  <c r="E20"/>
  <c r="D34"/>
  <c r="D34" i="6"/>
  <c r="E18" i="9"/>
  <c r="E17" i="11"/>
  <c r="E16"/>
  <c r="C34" i="4" l="1"/>
  <c r="D34" s="1"/>
  <c r="D34" i="3"/>
  <c r="C33"/>
  <c r="C35" s="1"/>
  <c r="B32"/>
  <c r="G25" i="4"/>
  <c r="F32" s="1"/>
  <c r="B32" s="1"/>
  <c r="C32" i="5" s="1"/>
  <c r="B33" i="3"/>
  <c r="B31" i="4"/>
  <c r="D31" s="1"/>
  <c r="D32" i="2"/>
  <c r="C31" i="5"/>
  <c r="F19" i="11"/>
  <c r="G19" i="5"/>
  <c r="F22" i="11"/>
  <c r="G22" i="5"/>
  <c r="F24" i="11"/>
  <c r="G24" i="5"/>
  <c r="F20" i="11"/>
  <c r="G20" i="5"/>
  <c r="F23" i="11"/>
  <c r="G23" i="5"/>
  <c r="F21" i="11"/>
  <c r="G21" i="5"/>
  <c r="D31" i="3"/>
  <c r="F18" i="9"/>
  <c r="G18" i="11"/>
  <c r="F17" i="9"/>
  <c r="G17" i="11"/>
  <c r="G16" i="5"/>
  <c r="F25"/>
  <c r="F16" i="11"/>
  <c r="E19" i="9"/>
  <c r="E23"/>
  <c r="E21" i="7"/>
  <c r="E20" i="8"/>
  <c r="E24"/>
  <c r="E22"/>
  <c r="E18"/>
  <c r="E17" i="9"/>
  <c r="E16"/>
  <c r="D33" i="3"/>
  <c r="B35"/>
  <c r="D35" s="1"/>
  <c r="D36" s="1"/>
  <c r="D37" s="1"/>
  <c r="D32" l="1"/>
  <c r="C32" i="4"/>
  <c r="C33" s="1"/>
  <c r="C35" s="1"/>
  <c r="B33" i="2"/>
  <c r="B35" s="1"/>
  <c r="B33" i="4"/>
  <c r="D33" s="1"/>
  <c r="D35" s="1"/>
  <c r="D36" s="1"/>
  <c r="D37" s="1"/>
  <c r="C33" i="5"/>
  <c r="C35" s="1"/>
  <c r="F21" i="9"/>
  <c r="G21" i="11"/>
  <c r="F23" i="9"/>
  <c r="G23" i="11"/>
  <c r="F20" i="9"/>
  <c r="G20" i="11"/>
  <c r="F24" i="9"/>
  <c r="G24" i="11"/>
  <c r="F22" i="9"/>
  <c r="G22" i="11"/>
  <c r="F19" i="9"/>
  <c r="G19" i="11"/>
  <c r="F18" i="8"/>
  <c r="G18" i="9"/>
  <c r="F17" i="8"/>
  <c r="G17" i="9"/>
  <c r="G16" i="11"/>
  <c r="F25"/>
  <c r="F16" i="9"/>
  <c r="G25" i="5"/>
  <c r="F32" s="1"/>
  <c r="B32" s="1"/>
  <c r="C31" i="11"/>
  <c r="B31" i="5"/>
  <c r="E23" i="8"/>
  <c r="E19"/>
  <c r="E22" i="7"/>
  <c r="E24"/>
  <c r="E20"/>
  <c r="E21" i="6"/>
  <c r="E18" i="7"/>
  <c r="E17" i="8"/>
  <c r="E16"/>
  <c r="D32" i="4" l="1"/>
  <c r="D35" i="2"/>
  <c r="D33"/>
  <c r="B35" i="4"/>
  <c r="F19" i="8"/>
  <c r="G19" i="9"/>
  <c r="F22" i="8"/>
  <c r="G22" i="9"/>
  <c r="F24" i="8"/>
  <c r="G24" i="9"/>
  <c r="F20" i="8"/>
  <c r="G20" i="9"/>
  <c r="F23" i="8"/>
  <c r="G23" i="9"/>
  <c r="F21" i="8"/>
  <c r="G21" i="9"/>
  <c r="F18" i="7"/>
  <c r="G18" i="8"/>
  <c r="F17" i="7"/>
  <c r="G17" i="8"/>
  <c r="G16" i="9"/>
  <c r="F16" i="8"/>
  <c r="F25" i="9"/>
  <c r="B33" i="5"/>
  <c r="D31"/>
  <c r="C32" i="11"/>
  <c r="C33" s="1"/>
  <c r="C35" s="1"/>
  <c r="D32" i="5"/>
  <c r="G25" i="11"/>
  <c r="F32" s="1"/>
  <c r="B32" s="1"/>
  <c r="B31"/>
  <c r="C31" i="9"/>
  <c r="E19" i="7"/>
  <c r="E23"/>
  <c r="E21" i="10"/>
  <c r="E20" i="6"/>
  <c r="E24"/>
  <c r="E22"/>
  <c r="D36" i="2"/>
  <c r="B36" s="1"/>
  <c r="B37" s="1"/>
  <c r="E18" i="6"/>
  <c r="E17" i="7"/>
  <c r="E16"/>
  <c r="D37" i="2" l="1"/>
  <c r="F21" i="7"/>
  <c r="G21" i="8"/>
  <c r="F23" i="7"/>
  <c r="G23" i="8"/>
  <c r="F20" i="7"/>
  <c r="G20" i="8"/>
  <c r="F24" i="7"/>
  <c r="G24" i="8"/>
  <c r="F22" i="7"/>
  <c r="G22" i="8"/>
  <c r="F19" i="7"/>
  <c r="G19" i="8"/>
  <c r="F18" i="6"/>
  <c r="G18" i="7"/>
  <c r="F17" i="6"/>
  <c r="G17" i="7"/>
  <c r="D31" i="11"/>
  <c r="B33"/>
  <c r="G25" i="9"/>
  <c r="F32" s="1"/>
  <c r="B32" s="1"/>
  <c r="C31" i="8"/>
  <c r="B31" i="9"/>
  <c r="C32"/>
  <c r="C33" s="1"/>
  <c r="C35" s="1"/>
  <c r="D32" i="11"/>
  <c r="D33" i="5"/>
  <c r="D35" s="1"/>
  <c r="D36" s="1"/>
  <c r="D37" s="1"/>
  <c r="B35"/>
  <c r="G16" i="8"/>
  <c r="F25"/>
  <c r="F16" i="7"/>
  <c r="E23" i="6"/>
  <c r="E19"/>
  <c r="E22" i="10"/>
  <c r="E24"/>
  <c r="E20"/>
  <c r="E21" i="12"/>
  <c r="C36" i="3"/>
  <c r="C37" s="1"/>
  <c r="E18" i="10"/>
  <c r="E17" i="6"/>
  <c r="E16"/>
  <c r="F19" l="1"/>
  <c r="G19" i="7"/>
  <c r="F22" i="6"/>
  <c r="G22" i="7"/>
  <c r="F24" i="6"/>
  <c r="G24" i="7"/>
  <c r="F20" i="6"/>
  <c r="G20" i="7"/>
  <c r="F23" i="6"/>
  <c r="G23" i="7"/>
  <c r="F21" i="6"/>
  <c r="G21" i="7"/>
  <c r="F18" i="10"/>
  <c r="G18" i="6"/>
  <c r="F17" i="10"/>
  <c r="G17" i="6"/>
  <c r="G25" i="8"/>
  <c r="F32" s="1"/>
  <c r="B32" s="1"/>
  <c r="C31" i="7"/>
  <c r="B31" i="8"/>
  <c r="D31" i="9"/>
  <c r="B33"/>
  <c r="D32"/>
  <c r="C32" i="8"/>
  <c r="C33" s="1"/>
  <c r="C35" s="1"/>
  <c r="G16" i="7"/>
  <c r="F16" i="6"/>
  <c r="F25" i="7"/>
  <c r="B35" i="11"/>
  <c r="D33"/>
  <c r="D35" s="1"/>
  <c r="D36" s="1"/>
  <c r="D37" s="1"/>
  <c r="E19" i="10"/>
  <c r="E23"/>
  <c r="E21" i="13"/>
  <c r="E20" i="12"/>
  <c r="E24"/>
  <c r="E22"/>
  <c r="B36" i="3"/>
  <c r="B37" s="1"/>
  <c r="E18" i="12"/>
  <c r="E17" i="10"/>
  <c r="E16"/>
  <c r="F21" l="1"/>
  <c r="G21" i="6"/>
  <c r="F23" i="10"/>
  <c r="G23" i="6"/>
  <c r="F20" i="10"/>
  <c r="G20" i="6"/>
  <c r="F24" i="10"/>
  <c r="G24" i="6"/>
  <c r="F22" i="10"/>
  <c r="G22" i="6"/>
  <c r="F19" i="10"/>
  <c r="G19" i="6"/>
  <c r="F18" i="12"/>
  <c r="G18" i="10"/>
  <c r="F17" i="12"/>
  <c r="G17" i="10"/>
  <c r="G16" i="6"/>
  <c r="F25"/>
  <c r="F16" i="10"/>
  <c r="B35" i="9"/>
  <c r="D33"/>
  <c r="D35" s="1"/>
  <c r="D36" s="1"/>
  <c r="D37" s="1"/>
  <c r="B33" i="8"/>
  <c r="D31"/>
  <c r="C32" i="7"/>
  <c r="C33" s="1"/>
  <c r="C35" s="1"/>
  <c r="D32" i="8"/>
  <c r="G25" i="7"/>
  <c r="C31" i="6"/>
  <c r="B31" i="7"/>
  <c r="E19" i="12"/>
  <c r="E23"/>
  <c r="E22" i="13"/>
  <c r="E24"/>
  <c r="E20"/>
  <c r="E21" i="15"/>
  <c r="C36" i="4"/>
  <c r="E18" i="13"/>
  <c r="E17" i="12"/>
  <c r="E16"/>
  <c r="F32" i="7" l="1"/>
  <c r="B32" s="1"/>
  <c r="F36"/>
  <c r="F35"/>
  <c r="F19" i="12"/>
  <c r="G19" i="10"/>
  <c r="F22" i="12"/>
  <c r="G22" i="10"/>
  <c r="F24" i="12"/>
  <c r="G24" i="10"/>
  <c r="F20" i="12"/>
  <c r="G20" i="10"/>
  <c r="F23" i="12"/>
  <c r="G23" i="10"/>
  <c r="F21" i="12"/>
  <c r="G21" i="10"/>
  <c r="F18" i="13"/>
  <c r="G18" i="12"/>
  <c r="F17" i="13"/>
  <c r="F17" i="15" s="1"/>
  <c r="G17" i="12"/>
  <c r="D31" i="7"/>
  <c r="G16" i="10"/>
  <c r="F25"/>
  <c r="F16" i="12"/>
  <c r="D33" i="8"/>
  <c r="D35" s="1"/>
  <c r="D36" s="1"/>
  <c r="D37" s="1"/>
  <c r="B35"/>
  <c r="G25" i="6"/>
  <c r="F32" s="1"/>
  <c r="B32" s="1"/>
  <c r="B31"/>
  <c r="C31" i="10"/>
  <c r="E23" i="13"/>
  <c r="E19"/>
  <c r="E21" i="14"/>
  <c r="E21" i="16" s="1"/>
  <c r="E20" i="15"/>
  <c r="E24"/>
  <c r="E22"/>
  <c r="B36" i="4"/>
  <c r="C37"/>
  <c r="E18" i="15"/>
  <c r="E17" i="13"/>
  <c r="E16"/>
  <c r="F18" i="15" l="1"/>
  <c r="G18" i="13"/>
  <c r="B33" i="7"/>
  <c r="C32" i="6"/>
  <c r="C33" s="1"/>
  <c r="C35" s="1"/>
  <c r="D32" i="7"/>
  <c r="F21" i="13"/>
  <c r="G21" i="12"/>
  <c r="F23" i="13"/>
  <c r="G23" i="12"/>
  <c r="F20" i="13"/>
  <c r="G20" i="12"/>
  <c r="F24" i="13"/>
  <c r="G24" i="12"/>
  <c r="F22" i="13"/>
  <c r="G22" i="12"/>
  <c r="F19" i="13"/>
  <c r="G19" i="12"/>
  <c r="F18" i="14"/>
  <c r="F18" i="16" s="1"/>
  <c r="G18" s="1"/>
  <c r="G18" i="15"/>
  <c r="F17" i="14"/>
  <c r="F17" i="16" s="1"/>
  <c r="B33" i="6"/>
  <c r="D31"/>
  <c r="G16" i="12"/>
  <c r="F16" i="13"/>
  <c r="F25" i="12"/>
  <c r="D33" i="7"/>
  <c r="D35" s="1"/>
  <c r="D36" s="1"/>
  <c r="D37" s="1"/>
  <c r="B35"/>
  <c r="D32" i="6"/>
  <c r="C32" i="10"/>
  <c r="C33" s="1"/>
  <c r="C35" s="1"/>
  <c r="G25"/>
  <c r="F32" s="1"/>
  <c r="B32" s="1"/>
  <c r="B31"/>
  <c r="C31" i="12"/>
  <c r="E19" i="15"/>
  <c r="E23"/>
  <c r="E22" i="14"/>
  <c r="E22" i="16" s="1"/>
  <c r="E24" i="14"/>
  <c r="E24" i="16" s="1"/>
  <c r="E20" i="14"/>
  <c r="E20" i="16" s="1"/>
  <c r="C36" i="5"/>
  <c r="B37" i="4"/>
  <c r="E18" i="14"/>
  <c r="E18" i="16" s="1"/>
  <c r="G17" i="13"/>
  <c r="E17" i="15"/>
  <c r="G17" s="1"/>
  <c r="E16"/>
  <c r="F19" l="1"/>
  <c r="G19" i="13"/>
  <c r="F22" i="15"/>
  <c r="G22" i="13"/>
  <c r="F24" i="15"/>
  <c r="G24" i="13"/>
  <c r="F20" i="15"/>
  <c r="G20" i="13"/>
  <c r="F23" i="15"/>
  <c r="G23" i="13"/>
  <c r="F21" i="15"/>
  <c r="G21" i="13"/>
  <c r="F19" i="14"/>
  <c r="F19" i="16" s="1"/>
  <c r="G19" s="1"/>
  <c r="G19" i="15"/>
  <c r="F22" i="14"/>
  <c r="G22" i="15"/>
  <c r="F24" i="14"/>
  <c r="G24" i="15"/>
  <c r="F20" i="14"/>
  <c r="G20" i="15"/>
  <c r="F23" i="14"/>
  <c r="F23" i="16" s="1"/>
  <c r="G23" s="1"/>
  <c r="G23" i="15"/>
  <c r="F21" i="14"/>
  <c r="G21" i="15"/>
  <c r="G18" i="14"/>
  <c r="D31" i="10"/>
  <c r="B33"/>
  <c r="G25" i="12"/>
  <c r="F32" s="1"/>
  <c r="B32" s="1"/>
  <c r="B31"/>
  <c r="C31" i="13"/>
  <c r="B35" i="6"/>
  <c r="D33"/>
  <c r="D35" s="1"/>
  <c r="D36" s="1"/>
  <c r="D37" s="1"/>
  <c r="D32" i="10"/>
  <c r="C32" i="12"/>
  <c r="C33" s="1"/>
  <c r="C35" s="1"/>
  <c r="G16" i="13"/>
  <c r="F16" i="15"/>
  <c r="F25" i="13"/>
  <c r="E23" i="14"/>
  <c r="E23" i="16" s="1"/>
  <c r="E19" i="14"/>
  <c r="E19" i="16" s="1"/>
  <c r="C37" i="5"/>
  <c r="B36"/>
  <c r="E17" i="14"/>
  <c r="E16"/>
  <c r="E16" i="16" s="1"/>
  <c r="G17" i="14" l="1"/>
  <c r="E17" i="16"/>
  <c r="G17" s="1"/>
  <c r="G21" i="14"/>
  <c r="F21" i="16"/>
  <c r="G21" s="1"/>
  <c r="G20" i="14"/>
  <c r="F20" i="16"/>
  <c r="G20" s="1"/>
  <c r="G24" i="14"/>
  <c r="F24" i="16"/>
  <c r="G24" s="1"/>
  <c r="G22" i="14"/>
  <c r="F22" i="16"/>
  <c r="G22" s="1"/>
  <c r="G23" i="14"/>
  <c r="G19"/>
  <c r="G16" i="15"/>
  <c r="F25"/>
  <c r="F16" i="14"/>
  <c r="F16" i="16" s="1"/>
  <c r="C32" i="13"/>
  <c r="C33" s="1"/>
  <c r="C35" s="1"/>
  <c r="D32" i="12"/>
  <c r="G25" i="13"/>
  <c r="F32" s="1"/>
  <c r="B32" s="1"/>
  <c r="B31"/>
  <c r="C31" i="15"/>
  <c r="D31" i="12"/>
  <c r="B33"/>
  <c r="D33" i="10"/>
  <c r="D35" s="1"/>
  <c r="D36" s="1"/>
  <c r="D37" s="1"/>
  <c r="B35"/>
  <c r="B37" i="5"/>
  <c r="C36" i="11"/>
  <c r="F25" i="16" l="1"/>
  <c r="G16"/>
  <c r="B33" i="13"/>
  <c r="D31"/>
  <c r="F25" i="14"/>
  <c r="C31" i="16" s="1"/>
  <c r="G16" i="14"/>
  <c r="B35" i="12"/>
  <c r="D33"/>
  <c r="D35" s="1"/>
  <c r="D36" s="1"/>
  <c r="D37" s="1"/>
  <c r="D32" i="13"/>
  <c r="C32" i="15"/>
  <c r="C33" s="1"/>
  <c r="C35" s="1"/>
  <c r="G25"/>
  <c r="F32" s="1"/>
  <c r="C31" i="14"/>
  <c r="B31" i="15"/>
  <c r="B36" i="11"/>
  <c r="C37"/>
  <c r="B32" i="15" l="1"/>
  <c r="B31" i="16"/>
  <c r="G25"/>
  <c r="F32" s="1"/>
  <c r="B32" s="1"/>
  <c r="G25" i="14"/>
  <c r="F32" s="1"/>
  <c r="B32" s="1"/>
  <c r="B31"/>
  <c r="D33" i="13"/>
  <c r="D35" s="1"/>
  <c r="D36" s="1"/>
  <c r="D37" s="1"/>
  <c r="B35"/>
  <c r="D31" i="15"/>
  <c r="C36" i="9"/>
  <c r="B37" i="11"/>
  <c r="C32" i="14" l="1"/>
  <c r="C33" s="1"/>
  <c r="C35" s="1"/>
  <c r="D32" i="15"/>
  <c r="B33"/>
  <c r="D33" s="1"/>
  <c r="D35" s="1"/>
  <c r="D36" s="1"/>
  <c r="D37" s="1"/>
  <c r="G8" i="14"/>
  <c r="B33" i="16"/>
  <c r="D31"/>
  <c r="B35" i="15"/>
  <c r="D31" i="14"/>
  <c r="B36" i="9"/>
  <c r="C37"/>
  <c r="D32" i="14" l="1"/>
  <c r="C32" i="16"/>
  <c r="B35"/>
  <c r="B33" i="14"/>
  <c r="B35" s="1"/>
  <c r="B37" i="9"/>
  <c r="C36" i="8"/>
  <c r="C33" i="16" l="1"/>
  <c r="D32"/>
  <c r="D33" i="14"/>
  <c r="D35" s="1"/>
  <c r="D36" s="1"/>
  <c r="D37" s="1"/>
  <c r="C37" i="8"/>
  <c r="B36"/>
  <c r="C35" i="16" l="1"/>
  <c r="D33"/>
  <c r="D35" s="1"/>
  <c r="B37" i="8"/>
  <c r="C36" i="7"/>
  <c r="D36" i="16" l="1"/>
  <c r="D37" s="1"/>
  <c r="C37" i="7"/>
  <c r="B36"/>
  <c r="C36" i="6" l="1"/>
  <c r="B37" i="7"/>
  <c r="C37" i="6" l="1"/>
  <c r="B36"/>
  <c r="C36" i="10" l="1"/>
  <c r="B37" i="6"/>
  <c r="C37" i="10" l="1"/>
  <c r="B36"/>
  <c r="B37" l="1"/>
  <c r="C36" i="12"/>
  <c r="C37" l="1"/>
  <c r="B36"/>
  <c r="B37" l="1"/>
  <c r="C36" i="13"/>
  <c r="B36" l="1"/>
  <c r="C37"/>
  <c r="B37" l="1"/>
  <c r="C36" i="15"/>
  <c r="B36" l="1"/>
  <c r="C37"/>
  <c r="C36" i="14" l="1"/>
  <c r="B37" i="15"/>
  <c r="B36" i="14" l="1"/>
  <c r="C37"/>
  <c r="B37" l="1"/>
  <c r="C36" i="16"/>
  <c r="C37" l="1"/>
  <c r="B36"/>
  <c r="B37" s="1"/>
</calcChain>
</file>

<file path=xl/comments1.xml><?xml version="1.0" encoding="utf-8"?>
<comments xmlns="http://schemas.openxmlformats.org/spreadsheetml/2006/main">
  <authors>
    <author>Einar Gíslason</author>
  </authors>
  <commentList>
    <comment ref="G14" authorId="0">
      <text>
        <r>
          <rPr>
            <b/>
            <sz val="8"/>
            <color indexed="81"/>
            <rFont val="Tahoma"/>
            <family val="2"/>
          </rPr>
          <t>Einar Gíslason:</t>
        </r>
        <r>
          <rPr>
            <sz val="8"/>
            <color indexed="81"/>
            <rFont val="Tahoma"/>
            <family val="2"/>
          </rPr>
          <t xml:space="preserve">
Fast gjal % sem notað er síðan til að reikna út greiðslu á föstu gjaldi</t>
        </r>
      </text>
    </comment>
    <comment ref="A16" authorId="0">
      <text>
        <r>
          <rPr>
            <b/>
            <sz val="8"/>
            <color indexed="81"/>
            <rFont val="Tahoma"/>
            <family val="2"/>
          </rPr>
          <t>Einar Gíslason:</t>
        </r>
        <r>
          <rPr>
            <sz val="8"/>
            <color indexed="81"/>
            <rFont val="Tahoma"/>
            <family val="2"/>
          </rPr>
          <t xml:space="preserve">
Hér skal skrá verkþætti sem greitt er fyrir.  Þeir færast síðan sjálfkrafa yfir á reikningana</t>
        </r>
      </text>
    </comment>
    <comment ref="B16" authorId="0">
      <text>
        <r>
          <rPr>
            <b/>
            <sz val="8"/>
            <color indexed="81"/>
            <rFont val="Tahoma"/>
            <family val="2"/>
          </rPr>
          <t>Einar Gíslason:</t>
        </r>
        <r>
          <rPr>
            <sz val="8"/>
            <color indexed="81"/>
            <rFont val="Tahoma"/>
            <family val="2"/>
          </rPr>
          <t xml:space="preserve">
Hér skal einingaverð tilboðs </t>
        </r>
      </text>
    </comment>
    <comment ref="C16" authorId="0">
      <text>
        <r>
          <rPr>
            <b/>
            <sz val="8"/>
            <color indexed="81"/>
            <rFont val="Tahoma"/>
            <family val="2"/>
          </rPr>
          <t>Einar Gíslason:</t>
        </r>
        <r>
          <rPr>
            <sz val="8"/>
            <color indexed="81"/>
            <rFont val="Tahoma"/>
            <family val="2"/>
          </rPr>
          <t xml:space="preserve">
Hér skal skrá magn samkvæmt tilboðsskrá</t>
        </r>
      </text>
    </comment>
    <comment ref="G19" authorId="0">
      <text>
        <r>
          <rPr>
            <b/>
            <sz val="8"/>
            <color indexed="81"/>
            <rFont val="Tahoma"/>
            <family val="2"/>
          </rPr>
          <t>Einar Gíslason:</t>
        </r>
        <r>
          <rPr>
            <sz val="8"/>
            <color indexed="81"/>
            <rFont val="Tahoma"/>
            <family val="2"/>
          </rPr>
          <t xml:space="preserve">
Hér skal skrá fjölda greiðslna sem  reiknar síðan greiðslu á föstu gjaldi pr reikning. 
Ath. þessi tala þarf að vera rétt því reiknimódelið reiknar síðan fasta greiðslu á pr. reikning eftir þessu.</t>
        </r>
      </text>
    </comment>
    <comment ref="B34" authorId="0">
      <text>
        <r>
          <rPr>
            <b/>
            <sz val="8"/>
            <color indexed="81"/>
            <rFont val="Tahoma"/>
            <family val="2"/>
          </rPr>
          <t>Einar Gíslason:</t>
        </r>
        <r>
          <rPr>
            <sz val="8"/>
            <color indexed="81"/>
            <rFont val="Tahoma"/>
            <family val="2"/>
          </rPr>
          <t xml:space="preserve">
Hér skal skrá vísitöluna sem tilboðið miðast við sbr. gr. 3.2 í útboðslýsingu</t>
        </r>
      </text>
    </comment>
    <comment ref="B37" authorId="0">
      <text>
        <r>
          <rPr>
            <b/>
            <sz val="8"/>
            <color indexed="81"/>
            <rFont val="Tahoma"/>
            <family val="2"/>
          </rPr>
          <t>Einar Gíslason:</t>
        </r>
        <r>
          <rPr>
            <sz val="8"/>
            <color indexed="81"/>
            <rFont val="Tahoma"/>
            <family val="2"/>
          </rPr>
          <t xml:space="preserve">
Hér skal skrá byggingarvísitölu mánaðarins. Reikningar verða verðbættir miðað við byggingarvísitölu sem gildir í upphafi þess tímabils sem innheimt er fyrir. 
Miða skal við að vísitala haldist óbreytt milli gildistökudaga, sem er fyrsti dagur hvers mánaðar. </t>
        </r>
      </text>
    </comment>
  </commentList>
</comments>
</file>

<file path=xl/comments10.xml><?xml version="1.0" encoding="utf-8"?>
<comments xmlns="http://schemas.openxmlformats.org/spreadsheetml/2006/main">
  <authors>
    <author>Einar Gíslason</author>
  </authors>
  <commentList>
    <comment ref="B16" authorId="0">
      <text>
        <r>
          <rPr>
            <b/>
            <sz val="8"/>
            <color indexed="81"/>
            <rFont val="Tahoma"/>
            <family val="2"/>
          </rPr>
          <t>Einar Gíslason:</t>
        </r>
        <r>
          <rPr>
            <sz val="8"/>
            <color indexed="81"/>
            <rFont val="Tahoma"/>
            <family val="2"/>
          </rPr>
          <t xml:space="preserve">
Hér skal skrá magn tímabilsins</t>
        </r>
      </text>
    </comment>
    <comment ref="B28" authorId="0">
      <text>
        <r>
          <rPr>
            <b/>
            <sz val="8"/>
            <color indexed="81"/>
            <rFont val="Tahoma"/>
            <family val="2"/>
          </rPr>
          <t>Einar Gíslason:</t>
        </r>
        <r>
          <rPr>
            <sz val="8"/>
            <color indexed="81"/>
            <rFont val="Tahoma"/>
            <family val="2"/>
          </rPr>
          <t xml:space="preserve">
Slegið inn í % og flutt úr grunntöflu þ.e. Verðbætur í prósentum í þeim mánuði sem reikningur er gerður</t>
        </r>
      </text>
    </comment>
  </commentList>
</comments>
</file>

<file path=xl/comments11.xml><?xml version="1.0" encoding="utf-8"?>
<comments xmlns="http://schemas.openxmlformats.org/spreadsheetml/2006/main">
  <authors>
    <author>Einar Gíslason</author>
  </authors>
  <commentList>
    <comment ref="B16" authorId="0">
      <text>
        <r>
          <rPr>
            <b/>
            <sz val="8"/>
            <color indexed="81"/>
            <rFont val="Tahoma"/>
            <family val="2"/>
          </rPr>
          <t>Einar Gíslason:</t>
        </r>
        <r>
          <rPr>
            <sz val="8"/>
            <color indexed="81"/>
            <rFont val="Tahoma"/>
            <family val="2"/>
          </rPr>
          <t xml:space="preserve">
Hér skal skrá magn tímabilsins</t>
        </r>
      </text>
    </comment>
    <comment ref="B28" authorId="0">
      <text>
        <r>
          <rPr>
            <b/>
            <sz val="8"/>
            <color indexed="81"/>
            <rFont val="Tahoma"/>
            <family val="2"/>
          </rPr>
          <t>Einar Gíslason:</t>
        </r>
        <r>
          <rPr>
            <sz val="8"/>
            <color indexed="81"/>
            <rFont val="Tahoma"/>
            <family val="2"/>
          </rPr>
          <t xml:space="preserve">
Slegið inn í % og flutt úr grunntöflu þ.e. Verðbætur í prósentum í þeim mánuði sem reikningur er gerður</t>
        </r>
      </text>
    </comment>
  </commentList>
</comments>
</file>

<file path=xl/comments12.xml><?xml version="1.0" encoding="utf-8"?>
<comments xmlns="http://schemas.openxmlformats.org/spreadsheetml/2006/main">
  <authors>
    <author>Einar Gíslason</author>
  </authors>
  <commentList>
    <comment ref="B16" authorId="0">
      <text>
        <r>
          <rPr>
            <b/>
            <sz val="8"/>
            <color indexed="81"/>
            <rFont val="Tahoma"/>
            <family val="2"/>
          </rPr>
          <t>Einar Gíslason:</t>
        </r>
        <r>
          <rPr>
            <sz val="8"/>
            <color indexed="81"/>
            <rFont val="Tahoma"/>
            <family val="2"/>
          </rPr>
          <t xml:space="preserve">
Hér skal skrá magn tímabilsins</t>
        </r>
      </text>
    </comment>
    <comment ref="B28" authorId="0">
      <text>
        <r>
          <rPr>
            <b/>
            <sz val="8"/>
            <color indexed="81"/>
            <rFont val="Tahoma"/>
            <family val="2"/>
          </rPr>
          <t>Einar Gíslason:</t>
        </r>
        <r>
          <rPr>
            <sz val="8"/>
            <color indexed="81"/>
            <rFont val="Tahoma"/>
            <family val="2"/>
          </rPr>
          <t xml:space="preserve">
Slegið inn í % og flutt úr grunntöflu þ.e. Verðbætur í prósentum í þeim mánuði sem reikningur er gerður</t>
        </r>
      </text>
    </comment>
  </commentList>
</comments>
</file>

<file path=xl/comments13.xml><?xml version="1.0" encoding="utf-8"?>
<comments xmlns="http://schemas.openxmlformats.org/spreadsheetml/2006/main">
  <authors>
    <author>Einar Gíslason</author>
  </authors>
  <commentList>
    <comment ref="B16" authorId="0">
      <text>
        <r>
          <rPr>
            <b/>
            <sz val="8"/>
            <color indexed="81"/>
            <rFont val="Tahoma"/>
            <family val="2"/>
          </rPr>
          <t>Einar Gíslason:</t>
        </r>
        <r>
          <rPr>
            <sz val="8"/>
            <color indexed="81"/>
            <rFont val="Tahoma"/>
            <family val="2"/>
          </rPr>
          <t xml:space="preserve">
Hér skal skrá magn tímabilsins</t>
        </r>
      </text>
    </comment>
    <comment ref="B28" authorId="0">
      <text>
        <r>
          <rPr>
            <b/>
            <sz val="8"/>
            <color indexed="81"/>
            <rFont val="Tahoma"/>
            <family val="2"/>
          </rPr>
          <t>Einar Gíslason:</t>
        </r>
        <r>
          <rPr>
            <sz val="8"/>
            <color indexed="81"/>
            <rFont val="Tahoma"/>
            <family val="2"/>
          </rPr>
          <t xml:space="preserve">
Slegið inn í % og flutt úr grunntöflu þ.e. Verðbætur í prósentum í þeim mánuði sem reikningur er gerður</t>
        </r>
      </text>
    </comment>
  </commentList>
</comments>
</file>

<file path=xl/comments14.xml><?xml version="1.0" encoding="utf-8"?>
<comments xmlns="http://schemas.openxmlformats.org/spreadsheetml/2006/main">
  <authors>
    <author>Einar Gíslason</author>
  </authors>
  <commentList>
    <comment ref="B16" authorId="0">
      <text>
        <r>
          <rPr>
            <b/>
            <sz val="8"/>
            <color indexed="81"/>
            <rFont val="Tahoma"/>
            <family val="2"/>
          </rPr>
          <t>Einar Gíslason:</t>
        </r>
        <r>
          <rPr>
            <sz val="8"/>
            <color indexed="81"/>
            <rFont val="Tahoma"/>
            <family val="2"/>
          </rPr>
          <t xml:space="preserve">
Hér skal skrá magn tímabilsins</t>
        </r>
      </text>
    </comment>
    <comment ref="B28" authorId="0">
      <text>
        <r>
          <rPr>
            <b/>
            <sz val="8"/>
            <color indexed="81"/>
            <rFont val="Tahoma"/>
            <family val="2"/>
          </rPr>
          <t>Einar Gíslason:</t>
        </r>
        <r>
          <rPr>
            <sz val="8"/>
            <color indexed="81"/>
            <rFont val="Tahoma"/>
            <family val="2"/>
          </rPr>
          <t xml:space="preserve">
Slegið inn í % og flutt úr grunntöflu þ.e. Verðbætur í prósentum í þeim mánuði sem reikningur er gerður</t>
        </r>
      </text>
    </comment>
  </commentList>
</comments>
</file>

<file path=xl/comments15.xml><?xml version="1.0" encoding="utf-8"?>
<comments xmlns="http://schemas.openxmlformats.org/spreadsheetml/2006/main">
  <authors>
    <author>Einar Gíslason</author>
  </authors>
  <commentList>
    <comment ref="B16" authorId="0">
      <text>
        <r>
          <rPr>
            <b/>
            <sz val="8"/>
            <color indexed="81"/>
            <rFont val="Tahoma"/>
            <family val="2"/>
          </rPr>
          <t>Einar Gíslason:</t>
        </r>
        <r>
          <rPr>
            <sz val="8"/>
            <color indexed="81"/>
            <rFont val="Tahoma"/>
            <family val="2"/>
          </rPr>
          <t xml:space="preserve">
Hér skal skrá magn tímabilsins</t>
        </r>
      </text>
    </comment>
    <comment ref="B28" authorId="0">
      <text>
        <r>
          <rPr>
            <b/>
            <sz val="8"/>
            <color indexed="81"/>
            <rFont val="Tahoma"/>
            <family val="2"/>
          </rPr>
          <t>Einar Gíslason:</t>
        </r>
        <r>
          <rPr>
            <sz val="8"/>
            <color indexed="81"/>
            <rFont val="Tahoma"/>
            <family val="2"/>
          </rPr>
          <t xml:space="preserve">
Slegið inn í % og flutt úr grunntöflu þ.e. Verðbætur í prósentum í þeim mánuði sem reikningur er gerður</t>
        </r>
      </text>
    </comment>
  </commentList>
</comments>
</file>

<file path=xl/comments16.xml><?xml version="1.0" encoding="utf-8"?>
<comments xmlns="http://schemas.openxmlformats.org/spreadsheetml/2006/main">
  <authors>
    <author>Einar Gíslason</author>
  </authors>
  <commentList>
    <comment ref="B16" authorId="0">
      <text>
        <r>
          <rPr>
            <b/>
            <sz val="8"/>
            <color indexed="81"/>
            <rFont val="Tahoma"/>
            <family val="2"/>
          </rPr>
          <t>Einar Gíslason:</t>
        </r>
        <r>
          <rPr>
            <sz val="8"/>
            <color indexed="81"/>
            <rFont val="Tahoma"/>
            <family val="2"/>
          </rPr>
          <t xml:space="preserve">
Hér skal skrá magn tímabilsins</t>
        </r>
      </text>
    </comment>
    <comment ref="B28" authorId="0">
      <text>
        <r>
          <rPr>
            <b/>
            <sz val="8"/>
            <color indexed="81"/>
            <rFont val="Tahoma"/>
            <family val="2"/>
          </rPr>
          <t>Einar Gíslason:</t>
        </r>
        <r>
          <rPr>
            <sz val="8"/>
            <color indexed="81"/>
            <rFont val="Tahoma"/>
            <family val="2"/>
          </rPr>
          <t xml:space="preserve">
Slegið inn í % og flutt úr grunntöflu þ.e. Verðbætur í prósentum í þeim mánuði sem reikningur er gerður</t>
        </r>
      </text>
    </comment>
  </commentList>
</comments>
</file>

<file path=xl/comments2.xml><?xml version="1.0" encoding="utf-8"?>
<comments xmlns="http://schemas.openxmlformats.org/spreadsheetml/2006/main">
  <authors>
    <author>Einar Gíslason</author>
  </authors>
  <commentList>
    <comment ref="A5" authorId="0">
      <text>
        <r>
          <rPr>
            <b/>
            <sz val="8"/>
            <color indexed="81"/>
            <rFont val="Tahoma"/>
            <family val="2"/>
          </rPr>
          <t>Einar Gíslason:</t>
        </r>
        <r>
          <rPr>
            <sz val="8"/>
            <color indexed="81"/>
            <rFont val="Tahoma"/>
            <family val="2"/>
          </rPr>
          <t xml:space="preserve">
Hér skal srká heiti verks sem flyst síðan sjálfkrafa á alla reikninga</t>
        </r>
      </text>
    </comment>
    <comment ref="B16" authorId="0">
      <text>
        <r>
          <rPr>
            <b/>
            <sz val="8"/>
            <color indexed="81"/>
            <rFont val="Tahoma"/>
            <family val="2"/>
          </rPr>
          <t>Einar Gíslason:</t>
        </r>
        <r>
          <rPr>
            <sz val="8"/>
            <color indexed="81"/>
            <rFont val="Tahoma"/>
            <family val="2"/>
          </rPr>
          <t xml:space="preserve">
Hér skal skrá magn tímabilsins</t>
        </r>
      </text>
    </comment>
    <comment ref="B28" authorId="0">
      <text>
        <r>
          <rPr>
            <b/>
            <sz val="8"/>
            <color indexed="81"/>
            <rFont val="Tahoma"/>
            <family val="2"/>
          </rPr>
          <t>Einar Gíslason:</t>
        </r>
        <r>
          <rPr>
            <sz val="8"/>
            <color indexed="81"/>
            <rFont val="Tahoma"/>
            <family val="2"/>
          </rPr>
          <t xml:space="preserve">
Slegið inn í % og flutt úr grunntöflu þ.e. Verðbætur í prósentum í þeim mánuði sem reikningur er gerður</t>
        </r>
      </text>
    </comment>
  </commentList>
</comments>
</file>

<file path=xl/comments3.xml><?xml version="1.0" encoding="utf-8"?>
<comments xmlns="http://schemas.openxmlformats.org/spreadsheetml/2006/main">
  <authors>
    <author>Einar Gíslason</author>
  </authors>
  <commentList>
    <comment ref="B16" authorId="0">
      <text>
        <r>
          <rPr>
            <b/>
            <sz val="8"/>
            <color indexed="81"/>
            <rFont val="Tahoma"/>
            <family val="2"/>
          </rPr>
          <t>Einar Gíslason:</t>
        </r>
        <r>
          <rPr>
            <sz val="8"/>
            <color indexed="81"/>
            <rFont val="Tahoma"/>
            <family val="2"/>
          </rPr>
          <t xml:space="preserve">
Hér skal skrá magn tímabilsins</t>
        </r>
      </text>
    </comment>
    <comment ref="B28" authorId="0">
      <text>
        <r>
          <rPr>
            <b/>
            <sz val="8"/>
            <color indexed="81"/>
            <rFont val="Tahoma"/>
            <family val="2"/>
          </rPr>
          <t>Einar Gíslason:</t>
        </r>
        <r>
          <rPr>
            <sz val="8"/>
            <color indexed="81"/>
            <rFont val="Tahoma"/>
            <family val="2"/>
          </rPr>
          <t xml:space="preserve">
Slegið inn í % og flutt úr grunntöflu þ.e. Verðbætur í prósentum í þeim mánuði sem reikningur er gerður</t>
        </r>
      </text>
    </comment>
  </commentList>
</comments>
</file>

<file path=xl/comments4.xml><?xml version="1.0" encoding="utf-8"?>
<comments xmlns="http://schemas.openxmlformats.org/spreadsheetml/2006/main">
  <authors>
    <author>Einar Gíslason</author>
  </authors>
  <commentList>
    <comment ref="B16" authorId="0">
      <text>
        <r>
          <rPr>
            <b/>
            <sz val="8"/>
            <color indexed="81"/>
            <rFont val="Tahoma"/>
            <family val="2"/>
          </rPr>
          <t>Einar Gíslason:</t>
        </r>
        <r>
          <rPr>
            <sz val="8"/>
            <color indexed="81"/>
            <rFont val="Tahoma"/>
            <family val="2"/>
          </rPr>
          <t xml:space="preserve">
Hér skal skrá magn tímabilsins</t>
        </r>
      </text>
    </comment>
    <comment ref="B28" authorId="0">
      <text>
        <r>
          <rPr>
            <b/>
            <sz val="8"/>
            <color indexed="81"/>
            <rFont val="Tahoma"/>
            <family val="2"/>
          </rPr>
          <t>Einar Gíslason:</t>
        </r>
        <r>
          <rPr>
            <sz val="8"/>
            <color indexed="81"/>
            <rFont val="Tahoma"/>
            <family val="2"/>
          </rPr>
          <t xml:space="preserve">
Slegið inn í % og flutt úr grunntöflu þ.e. Verðbætur í prósentum í þeim mánuði sem reikningur er gerður</t>
        </r>
      </text>
    </comment>
  </commentList>
</comments>
</file>

<file path=xl/comments5.xml><?xml version="1.0" encoding="utf-8"?>
<comments xmlns="http://schemas.openxmlformats.org/spreadsheetml/2006/main">
  <authors>
    <author>Einar Gíslason</author>
  </authors>
  <commentList>
    <comment ref="B16" authorId="0">
      <text>
        <r>
          <rPr>
            <b/>
            <sz val="8"/>
            <color indexed="81"/>
            <rFont val="Tahoma"/>
            <family val="2"/>
          </rPr>
          <t>Einar Gíslason:</t>
        </r>
        <r>
          <rPr>
            <sz val="8"/>
            <color indexed="81"/>
            <rFont val="Tahoma"/>
            <family val="2"/>
          </rPr>
          <t xml:space="preserve">
Hér skal skrá magn tímabilsins</t>
        </r>
      </text>
    </comment>
    <comment ref="B28" authorId="0">
      <text>
        <r>
          <rPr>
            <b/>
            <sz val="8"/>
            <color indexed="81"/>
            <rFont val="Tahoma"/>
            <family val="2"/>
          </rPr>
          <t>Einar Gíslason:</t>
        </r>
        <r>
          <rPr>
            <sz val="8"/>
            <color indexed="81"/>
            <rFont val="Tahoma"/>
            <family val="2"/>
          </rPr>
          <t xml:space="preserve">
Slegið inn í % og flutt úr grunntöflu þ.e. Verðbætur í prósentum í þeim mánuði sem reikningur er gerður</t>
        </r>
      </text>
    </comment>
  </commentList>
</comments>
</file>

<file path=xl/comments6.xml><?xml version="1.0" encoding="utf-8"?>
<comments xmlns="http://schemas.openxmlformats.org/spreadsheetml/2006/main">
  <authors>
    <author>Einar Gíslason</author>
  </authors>
  <commentList>
    <comment ref="B16" authorId="0">
      <text>
        <r>
          <rPr>
            <b/>
            <sz val="8"/>
            <color indexed="81"/>
            <rFont val="Tahoma"/>
            <family val="2"/>
          </rPr>
          <t>Einar Gíslason:</t>
        </r>
        <r>
          <rPr>
            <sz val="8"/>
            <color indexed="81"/>
            <rFont val="Tahoma"/>
            <family val="2"/>
          </rPr>
          <t xml:space="preserve">
Hér skal skrá magn tímabilsins</t>
        </r>
      </text>
    </comment>
    <comment ref="B28" authorId="0">
      <text>
        <r>
          <rPr>
            <b/>
            <sz val="8"/>
            <color indexed="81"/>
            <rFont val="Tahoma"/>
            <family val="2"/>
          </rPr>
          <t>Einar Gíslason:</t>
        </r>
        <r>
          <rPr>
            <sz val="8"/>
            <color indexed="81"/>
            <rFont val="Tahoma"/>
            <family val="2"/>
          </rPr>
          <t xml:space="preserve">
Slegið inn í % og flutt úr grunntöflu þ.e. Verðbætur í prósentum í þeim mánuði sem reikningur er gerður</t>
        </r>
      </text>
    </comment>
  </commentList>
</comments>
</file>

<file path=xl/comments7.xml><?xml version="1.0" encoding="utf-8"?>
<comments xmlns="http://schemas.openxmlformats.org/spreadsheetml/2006/main">
  <authors>
    <author>Einar Gíslason</author>
  </authors>
  <commentList>
    <comment ref="B16" authorId="0">
      <text>
        <r>
          <rPr>
            <b/>
            <sz val="8"/>
            <color indexed="81"/>
            <rFont val="Tahoma"/>
            <family val="2"/>
          </rPr>
          <t>Einar Gíslason:</t>
        </r>
        <r>
          <rPr>
            <sz val="8"/>
            <color indexed="81"/>
            <rFont val="Tahoma"/>
            <family val="2"/>
          </rPr>
          <t xml:space="preserve">
Hér skal skrá magn tímabilsins</t>
        </r>
      </text>
    </comment>
    <comment ref="B28" authorId="0">
      <text>
        <r>
          <rPr>
            <b/>
            <sz val="8"/>
            <color indexed="81"/>
            <rFont val="Tahoma"/>
            <family val="2"/>
          </rPr>
          <t>Einar Gíslason:</t>
        </r>
        <r>
          <rPr>
            <sz val="8"/>
            <color indexed="81"/>
            <rFont val="Tahoma"/>
            <family val="2"/>
          </rPr>
          <t xml:space="preserve">
Slegið inn í % og flutt úr grunntöflu þ.e. Verðbætur í prósentum í þeim mánuði sem reikningur er gerður</t>
        </r>
      </text>
    </comment>
  </commentList>
</comments>
</file>

<file path=xl/comments8.xml><?xml version="1.0" encoding="utf-8"?>
<comments xmlns="http://schemas.openxmlformats.org/spreadsheetml/2006/main">
  <authors>
    <author>Einar Gíslason</author>
  </authors>
  <commentList>
    <comment ref="B16" authorId="0">
      <text>
        <r>
          <rPr>
            <b/>
            <sz val="8"/>
            <color indexed="81"/>
            <rFont val="Tahoma"/>
            <family val="2"/>
          </rPr>
          <t>Einar Gíslason:</t>
        </r>
        <r>
          <rPr>
            <sz val="8"/>
            <color indexed="81"/>
            <rFont val="Tahoma"/>
            <family val="2"/>
          </rPr>
          <t xml:space="preserve">
Hér skal skrá magn tímabilsins</t>
        </r>
      </text>
    </comment>
    <comment ref="B28" authorId="0">
      <text>
        <r>
          <rPr>
            <b/>
            <sz val="8"/>
            <color indexed="81"/>
            <rFont val="Tahoma"/>
            <family val="2"/>
          </rPr>
          <t>Einar Gíslason:</t>
        </r>
        <r>
          <rPr>
            <sz val="8"/>
            <color indexed="81"/>
            <rFont val="Tahoma"/>
            <family val="2"/>
          </rPr>
          <t xml:space="preserve">
Slegið inn í % og flutt úr grunntöflu þ.e. Verðbætur í prósentum í þeim mánuði sem reikningur er gerður</t>
        </r>
      </text>
    </comment>
  </commentList>
</comments>
</file>

<file path=xl/comments9.xml><?xml version="1.0" encoding="utf-8"?>
<comments xmlns="http://schemas.openxmlformats.org/spreadsheetml/2006/main">
  <authors>
    <author>Einar Gíslason</author>
  </authors>
  <commentList>
    <comment ref="B16" authorId="0">
      <text>
        <r>
          <rPr>
            <b/>
            <sz val="8"/>
            <color indexed="81"/>
            <rFont val="Tahoma"/>
            <family val="2"/>
          </rPr>
          <t>Einar Gíslason:</t>
        </r>
        <r>
          <rPr>
            <sz val="8"/>
            <color indexed="81"/>
            <rFont val="Tahoma"/>
            <family val="2"/>
          </rPr>
          <t xml:space="preserve">
Hér skal skrá magn tímabilsins</t>
        </r>
      </text>
    </comment>
    <comment ref="B28" authorId="0">
      <text>
        <r>
          <rPr>
            <b/>
            <sz val="8"/>
            <color indexed="81"/>
            <rFont val="Tahoma"/>
            <family val="2"/>
          </rPr>
          <t>Einar Gíslason:</t>
        </r>
        <r>
          <rPr>
            <sz val="8"/>
            <color indexed="81"/>
            <rFont val="Tahoma"/>
            <family val="2"/>
          </rPr>
          <t xml:space="preserve">
Slegið inn í % og flutt úr grunntöflu þ.e. Verðbætur í prósentum í þeim mánuði sem reikningur er gerður</t>
        </r>
      </text>
    </comment>
  </commentList>
</comments>
</file>

<file path=xl/sharedStrings.xml><?xml version="1.0" encoding="utf-8"?>
<sst xmlns="http://schemas.openxmlformats.org/spreadsheetml/2006/main" count="4490" uniqueCount="84">
  <si>
    <t>Uppgjör samkvæmt ábatasamningi</t>
  </si>
  <si>
    <t>Vegagerðin   Vetrarþjónusta</t>
  </si>
  <si>
    <t>Tímabil:</t>
  </si>
  <si>
    <t>Aðfang</t>
  </si>
  <si>
    <t>Einingarv.</t>
  </si>
  <si>
    <t>Magn</t>
  </si>
  <si>
    <t>Tafla með einingarverðum tilboðs og magni</t>
  </si>
  <si>
    <t>Upphæð</t>
  </si>
  <si>
    <t>Heildarupphæð</t>
  </si>
  <si>
    <t>Til greiðslu</t>
  </si>
  <si>
    <t>dags./ferilv.</t>
  </si>
  <si>
    <t>kr.</t>
  </si>
  <si>
    <t>uppsafnað</t>
  </si>
  <si>
    <t>% af heild</t>
  </si>
  <si>
    <t>Fast gjald</t>
  </si>
  <si>
    <t>Fast gjald %</t>
  </si>
  <si>
    <t xml:space="preserve"> </t>
  </si>
  <si>
    <t>Fast gjald kr.</t>
  </si>
  <si>
    <t>Fast gjald fjöldi gjalddaga</t>
  </si>
  <si>
    <t>Samtals</t>
  </si>
  <si>
    <t>breyt. kostn.</t>
  </si>
  <si>
    <t>Verðbætur</t>
  </si>
  <si>
    <t>Verðbætur %</t>
  </si>
  <si>
    <t>Br. kostn</t>
  </si>
  <si>
    <t>Mismunur</t>
  </si>
  <si>
    <t>Magnt.</t>
  </si>
  <si>
    <t>Skv. Þ. reikn.</t>
  </si>
  <si>
    <t>Skv.síð.r.</t>
  </si>
  <si>
    <t>Samtals til greiðslu</t>
  </si>
  <si>
    <t>Útreikningur verðbóta:</t>
  </si>
  <si>
    <t>Mánuður/ár</t>
  </si>
  <si>
    <t>Reikningur nr. 1</t>
  </si>
  <si>
    <t>Dagsetn. verkstöðu:</t>
  </si>
  <si>
    <t>Reikningur nr. 14</t>
  </si>
  <si>
    <t>Reikningur nr. 2</t>
  </si>
  <si>
    <t>Reikningur nr. 3</t>
  </si>
  <si>
    <t>Reikningur nr. 4</t>
  </si>
  <si>
    <t>Reikningur nr. 5</t>
  </si>
  <si>
    <t>Reikningur nr. 6</t>
  </si>
  <si>
    <t>Reikningur nr. 7</t>
  </si>
  <si>
    <t>Reikningur nr. 8</t>
  </si>
  <si>
    <t>Reikningur nr. 9</t>
  </si>
  <si>
    <t>Reikningur nr. 10</t>
  </si>
  <si>
    <t>Reikningur nr. 11</t>
  </si>
  <si>
    <t>Reikningur nr. 12</t>
  </si>
  <si>
    <t>Reikningur nr. 13</t>
  </si>
  <si>
    <t xml:space="preserve">kt: </t>
  </si>
  <si>
    <t>Viðfangsefni</t>
  </si>
  <si>
    <t>Tegund</t>
  </si>
  <si>
    <t>Bt</t>
  </si>
  <si>
    <t>Skb.m.</t>
  </si>
  <si>
    <t>CR</t>
  </si>
  <si>
    <t>Kennitala</t>
  </si>
  <si>
    <t>Texti</t>
  </si>
  <si>
    <t>Magntala</t>
  </si>
  <si>
    <t>Samþykkt</t>
  </si>
  <si>
    <t>Tilvísun</t>
  </si>
  <si>
    <t>Verkþáttur</t>
  </si>
  <si>
    <t>Snjómoksturstímabil:</t>
  </si>
  <si>
    <t>Km ,klst</t>
  </si>
  <si>
    <t xml:space="preserve">Km, klst </t>
  </si>
  <si>
    <t>Km, klst</t>
  </si>
  <si>
    <t>Magtala</t>
  </si>
  <si>
    <t>Mantala</t>
  </si>
  <si>
    <t>92.1 Færðargreining</t>
  </si>
  <si>
    <t>92.21 Snjómokstur og hálkuv.</t>
  </si>
  <si>
    <t>92.22 Upprif með undirtönn</t>
  </si>
  <si>
    <t>92.23 Lausakeyrsla vörub.</t>
  </si>
  <si>
    <t>92.3 Snjómokstur með vinnuv.</t>
  </si>
  <si>
    <t xml:space="preserve">92.8 Biðtími </t>
  </si>
  <si>
    <t>B.vísitala</t>
  </si>
  <si>
    <t>Byggingarvísitala viðmiðun:</t>
  </si>
  <si>
    <t xml:space="preserve">Tímabil: </t>
  </si>
  <si>
    <t xml:space="preserve">Dagsetn. verkstöðu: </t>
  </si>
  <si>
    <t>Reikningur nr. 15</t>
  </si>
  <si>
    <t>Breytil. kost.</t>
  </si>
  <si>
    <t>Ábati gólf</t>
  </si>
  <si>
    <t>Reikningur nr</t>
  </si>
  <si>
    <t>Heildarábati</t>
  </si>
  <si>
    <t>Reikningur nr.</t>
  </si>
  <si>
    <t>Br. kostn. + ábati</t>
  </si>
  <si>
    <t>Ábati</t>
  </si>
  <si>
    <t xml:space="preserve">Heiti verks: </t>
  </si>
  <si>
    <t xml:space="preserve">Verktaki:  </t>
  </si>
</sst>
</file>

<file path=xl/styles.xml><?xml version="1.0" encoding="utf-8"?>
<styleSheet xmlns="http://schemas.openxmlformats.org/spreadsheetml/2006/main">
  <numFmts count="10">
    <numFmt numFmtId="43" formatCode="_-* #,##0.00\ _k_r_._-;\-* #,##0.00\ _k_r_._-;_-* &quot;-&quot;??\ _k_r_._-;_-@_-"/>
    <numFmt numFmtId="164" formatCode="#,##0\ &quot;kr.&quot;"/>
    <numFmt numFmtId="165" formatCode="#,##0.0"/>
    <numFmt numFmtId="166" formatCode="0.000"/>
    <numFmt numFmtId="167" formatCode="0.00000"/>
    <numFmt numFmtId="168" formatCode="0.0"/>
    <numFmt numFmtId="169" formatCode="#,##0&quot; kr&quot;;[Red]\-#,##0&quot; kr&quot;"/>
    <numFmt numFmtId="170" formatCode="#,##0.00&quot; kr&quot;;[Red]\-#,##0.00&quot; kr&quot;"/>
    <numFmt numFmtId="171" formatCode="_-* #,##0\ _k_r_._-;\-* #,##0\ _k_r_._-;_-* &quot;-&quot;??\ _k_r_._-;_-@_-"/>
    <numFmt numFmtId="172" formatCode="#,##0_ ;\-#,##0\ "/>
  </numFmts>
  <fonts count="25">
    <font>
      <sz val="10"/>
      <name val="Arial"/>
    </font>
    <font>
      <b/>
      <sz val="14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0"/>
      <color indexed="18"/>
      <name val="Arial"/>
      <family val="2"/>
    </font>
    <font>
      <i/>
      <sz val="10"/>
      <color indexed="1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Times New Roman"/>
      <family val="1"/>
    </font>
    <font>
      <b/>
      <sz val="11"/>
      <name val="Arial"/>
      <family val="2"/>
    </font>
    <font>
      <sz val="9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Geneva"/>
    </font>
    <font>
      <sz val="10"/>
      <color indexed="9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u/>
      <sz val="10"/>
      <name val="Arial"/>
      <family val="2"/>
    </font>
    <font>
      <b/>
      <i/>
      <sz val="10"/>
      <color theme="3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70" fontId="16" fillId="0" borderId="0" applyFont="0" applyFill="0" applyBorder="0" applyAlignment="0" applyProtection="0"/>
    <xf numFmtId="0" fontId="16" fillId="0" borderId="0"/>
    <xf numFmtId="43" fontId="24" fillId="0" borderId="0" applyFont="0" applyFill="0" applyBorder="0" applyAlignment="0" applyProtection="0"/>
  </cellStyleXfs>
  <cellXfs count="29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/>
    <xf numFmtId="0" fontId="0" fillId="0" borderId="0" xfId="0" applyBorder="1"/>
    <xf numFmtId="3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3" fontId="0" fillId="0" borderId="0" xfId="0" applyNumberFormat="1"/>
    <xf numFmtId="3" fontId="4" fillId="0" borderId="0" xfId="0" applyNumberFormat="1" applyFont="1"/>
    <xf numFmtId="3" fontId="4" fillId="0" borderId="0" xfId="0" applyNumberFormat="1" applyFont="1" applyAlignment="1">
      <alignment horizontal="center"/>
    </xf>
    <xf numFmtId="10" fontId="0" fillId="0" borderId="0" xfId="0" applyNumberFormat="1"/>
    <xf numFmtId="164" fontId="0" fillId="0" borderId="0" xfId="0" applyNumberFormat="1"/>
    <xf numFmtId="164" fontId="0" fillId="0" borderId="0" xfId="0" quotePrefix="1" applyNumberFormat="1"/>
    <xf numFmtId="10" fontId="4" fillId="0" borderId="0" xfId="0" applyNumberFormat="1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9" fontId="6" fillId="0" borderId="1" xfId="0" applyNumberFormat="1" applyFont="1" applyBorder="1" applyAlignment="1">
      <alignment horizontal="center"/>
    </xf>
    <xf numFmtId="3" fontId="4" fillId="0" borderId="3" xfId="0" applyNumberFormat="1" applyFont="1" applyBorder="1"/>
    <xf numFmtId="3" fontId="0" fillId="0" borderId="3" xfId="0" applyNumberFormat="1" applyBorder="1"/>
    <xf numFmtId="3" fontId="4" fillId="0" borderId="3" xfId="0" applyNumberFormat="1" applyFont="1" applyBorder="1" applyAlignment="1">
      <alignment horizontal="center"/>
    </xf>
    <xf numFmtId="10" fontId="4" fillId="0" borderId="3" xfId="0" applyNumberFormat="1" applyFont="1" applyBorder="1"/>
    <xf numFmtId="10" fontId="0" fillId="0" borderId="3" xfId="0" applyNumberFormat="1" applyBorder="1"/>
    <xf numFmtId="0" fontId="4" fillId="0" borderId="3" xfId="0" applyFont="1" applyBorder="1"/>
    <xf numFmtId="0" fontId="4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right"/>
    </xf>
    <xf numFmtId="3" fontId="0" fillId="0" borderId="0" xfId="0" applyNumberFormat="1" applyAlignment="1">
      <alignment horizontal="right"/>
    </xf>
    <xf numFmtId="3" fontId="4" fillId="0" borderId="3" xfId="0" applyNumberFormat="1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9" fontId="6" fillId="0" borderId="1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10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4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164" fontId="0" fillId="0" borderId="5" xfId="0" applyNumberFormat="1" applyBorder="1"/>
    <xf numFmtId="164" fontId="0" fillId="0" borderId="6" xfId="0" applyNumberFormat="1" applyBorder="1"/>
    <xf numFmtId="0" fontId="0" fillId="0" borderId="0" xfId="0" applyAlignment="1"/>
    <xf numFmtId="10" fontId="4" fillId="0" borderId="3" xfId="0" applyNumberFormat="1" applyFont="1" applyBorder="1" applyAlignment="1">
      <alignment horizontal="right"/>
    </xf>
    <xf numFmtId="164" fontId="0" fillId="0" borderId="0" xfId="0" quotePrefix="1" applyNumberFormat="1" applyAlignment="1">
      <alignment horizontal="right"/>
    </xf>
    <xf numFmtId="0" fontId="4" fillId="0" borderId="7" xfId="0" applyFont="1" applyBorder="1" applyAlignment="1">
      <alignment horizontal="left"/>
    </xf>
    <xf numFmtId="10" fontId="4" fillId="0" borderId="8" xfId="0" applyNumberFormat="1" applyFont="1" applyBorder="1" applyAlignment="1">
      <alignment horizontal="right"/>
    </xf>
    <xf numFmtId="164" fontId="4" fillId="0" borderId="5" xfId="0" applyNumberFormat="1" applyFont="1" applyBorder="1"/>
    <xf numFmtId="164" fontId="4" fillId="0" borderId="6" xfId="0" applyNumberFormat="1" applyFont="1" applyBorder="1"/>
    <xf numFmtId="164" fontId="4" fillId="0" borderId="5" xfId="0" applyNumberFormat="1" applyFont="1" applyBorder="1" applyAlignment="1">
      <alignment horizontal="right"/>
    </xf>
    <xf numFmtId="164" fontId="4" fillId="0" borderId="6" xfId="0" applyNumberFormat="1" applyFont="1" applyBorder="1" applyAlignment="1">
      <alignment horizontal="right"/>
    </xf>
    <xf numFmtId="3" fontId="0" fillId="0" borderId="1" xfId="0" applyNumberFormat="1" applyBorder="1" applyAlignment="1">
      <alignment horizontal="right"/>
    </xf>
    <xf numFmtId="0" fontId="12" fillId="0" borderId="0" xfId="2" applyFont="1"/>
    <xf numFmtId="1" fontId="12" fillId="0" borderId="0" xfId="2" applyNumberFormat="1" applyFont="1"/>
    <xf numFmtId="0" fontId="6" fillId="0" borderId="0" xfId="0" applyFont="1" applyBorder="1" applyAlignment="1">
      <alignment horizontal="center"/>
    </xf>
    <xf numFmtId="10" fontId="4" fillId="0" borderId="0" xfId="0" applyNumberFormat="1" applyFont="1" applyBorder="1"/>
    <xf numFmtId="0" fontId="0" fillId="0" borderId="0" xfId="0" applyBorder="1" applyAlignment="1"/>
    <xf numFmtId="0" fontId="4" fillId="0" borderId="0" xfId="0" applyFont="1" applyBorder="1" applyAlignment="1">
      <alignment horizontal="left"/>
    </xf>
    <xf numFmtId="10" fontId="0" fillId="0" borderId="0" xfId="0" applyNumberFormat="1" applyBorder="1"/>
    <xf numFmtId="10" fontId="4" fillId="0" borderId="15" xfId="0" applyNumberFormat="1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10" fontId="4" fillId="0" borderId="0" xfId="0" applyNumberFormat="1" applyFont="1" applyBorder="1" applyAlignment="1">
      <alignment horizontal="right"/>
    </xf>
    <xf numFmtId="0" fontId="0" fillId="0" borderId="0" xfId="0" applyBorder="1" applyAlignment="1">
      <alignment horizontal="right"/>
    </xf>
    <xf numFmtId="10" fontId="0" fillId="0" borderId="0" xfId="0" applyNumberForma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3" fontId="4" fillId="0" borderId="6" xfId="0" applyNumberFormat="1" applyFon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9" fontId="4" fillId="0" borderId="6" xfId="0" applyNumberFormat="1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10" fillId="0" borderId="4" xfId="0" applyFont="1" applyBorder="1" applyProtection="1">
      <protection locked="0"/>
    </xf>
    <xf numFmtId="0" fontId="10" fillId="0" borderId="4" xfId="0" applyFont="1" applyBorder="1" applyAlignment="1" applyProtection="1">
      <alignment horizontal="right"/>
      <protection locked="0"/>
    </xf>
    <xf numFmtId="0" fontId="10" fillId="0" borderId="4" xfId="0" applyFont="1" applyFill="1" applyBorder="1" applyProtection="1">
      <protection locked="0"/>
    </xf>
    <xf numFmtId="168" fontId="10" fillId="0" borderId="4" xfId="0" applyNumberFormat="1" applyFont="1" applyBorder="1" applyAlignment="1" applyProtection="1">
      <alignment horizontal="right"/>
      <protection locked="0"/>
    </xf>
    <xf numFmtId="165" fontId="10" fillId="0" borderId="4" xfId="0" applyNumberFormat="1" applyFont="1" applyBorder="1" applyAlignment="1" applyProtection="1">
      <alignment horizontal="right"/>
      <protection locked="0"/>
    </xf>
    <xf numFmtId="168" fontId="10" fillId="0" borderId="4" xfId="0" applyNumberFormat="1" applyFont="1" applyBorder="1" applyProtection="1">
      <protection locked="0"/>
    </xf>
    <xf numFmtId="0" fontId="4" fillId="0" borderId="1" xfId="0" applyFont="1" applyBorder="1" applyAlignment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protection locked="0"/>
    </xf>
    <xf numFmtId="0" fontId="12" fillId="3" borderId="9" xfId="2" applyFont="1" applyFill="1" applyBorder="1" applyProtection="1">
      <protection locked="0"/>
    </xf>
    <xf numFmtId="0" fontId="12" fillId="3" borderId="10" xfId="2" applyFont="1" applyFill="1" applyBorder="1" applyProtection="1">
      <protection locked="0"/>
    </xf>
    <xf numFmtId="0" fontId="12" fillId="3" borderId="16" xfId="2" applyFont="1" applyFill="1" applyBorder="1" applyProtection="1">
      <protection locked="0"/>
    </xf>
    <xf numFmtId="0" fontId="12" fillId="3" borderId="11" xfId="2" applyFont="1" applyFill="1" applyBorder="1" applyProtection="1">
      <protection locked="0"/>
    </xf>
    <xf numFmtId="1" fontId="12" fillId="3" borderId="10" xfId="2" applyNumberFormat="1" applyFont="1" applyFill="1" applyBorder="1" applyProtection="1">
      <protection locked="0"/>
    </xf>
    <xf numFmtId="0" fontId="12" fillId="0" borderId="16" xfId="2" applyFont="1" applyBorder="1" applyProtection="1">
      <protection locked="0"/>
    </xf>
    <xf numFmtId="0" fontId="12" fillId="0" borderId="11" xfId="2" applyFont="1" applyBorder="1" applyProtection="1">
      <protection locked="0"/>
    </xf>
    <xf numFmtId="0" fontId="15" fillId="0" borderId="12" xfId="2" applyFont="1" applyBorder="1" applyProtection="1">
      <protection locked="0"/>
    </xf>
    <xf numFmtId="0" fontId="15" fillId="0" borderId="13" xfId="2" applyFont="1" applyBorder="1" applyProtection="1">
      <protection locked="0"/>
    </xf>
    <xf numFmtId="0" fontId="15" fillId="0" borderId="1" xfId="2" applyFont="1" applyBorder="1" applyProtection="1">
      <protection locked="0"/>
    </xf>
    <xf numFmtId="0" fontId="15" fillId="0" borderId="14" xfId="2" applyFont="1" applyBorder="1" applyProtection="1">
      <protection locked="0"/>
    </xf>
    <xf numFmtId="0" fontId="12" fillId="3" borderId="11" xfId="2" applyFont="1" applyFill="1" applyBorder="1" applyAlignment="1" applyProtection="1">
      <alignment horizontal="right"/>
      <protection locked="0"/>
    </xf>
    <xf numFmtId="1" fontId="13" fillId="0" borderId="12" xfId="2" applyNumberFormat="1" applyFont="1" applyBorder="1" applyProtection="1">
      <protection locked="0"/>
    </xf>
    <xf numFmtId="0" fontId="13" fillId="0" borderId="12" xfId="2" applyFont="1" applyBorder="1" applyProtection="1">
      <protection locked="0"/>
    </xf>
    <xf numFmtId="0" fontId="13" fillId="0" borderId="14" xfId="2" applyFont="1" applyBorder="1" applyProtection="1">
      <protection locked="0"/>
    </xf>
    <xf numFmtId="0" fontId="13" fillId="0" borderId="12" xfId="2" applyFont="1" applyBorder="1" applyAlignment="1" applyProtection="1">
      <alignment horizontal="right"/>
      <protection locked="0"/>
    </xf>
    <xf numFmtId="0" fontId="14" fillId="0" borderId="14" xfId="2" applyFont="1" applyBorder="1" applyProtection="1">
      <protection locked="0"/>
    </xf>
    <xf numFmtId="10" fontId="4" fillId="0" borderId="0" xfId="0" applyNumberFormat="1" applyFont="1" applyProtection="1">
      <protection locked="0"/>
    </xf>
    <xf numFmtId="0" fontId="17" fillId="0" borderId="0" xfId="0" applyFont="1" applyProtection="1"/>
    <xf numFmtId="0" fontId="17" fillId="0" borderId="0" xfId="0" applyFont="1" applyProtection="1">
      <protection hidden="1"/>
    </xf>
    <xf numFmtId="0" fontId="12" fillId="0" borderId="0" xfId="2" applyFont="1" applyProtection="1">
      <protection locked="0"/>
    </xf>
    <xf numFmtId="1" fontId="12" fillId="0" borderId="0" xfId="2" applyNumberFormat="1" applyFont="1" applyProtection="1">
      <protection locked="0"/>
    </xf>
    <xf numFmtId="0" fontId="12" fillId="2" borderId="9" xfId="2" applyFont="1" applyFill="1" applyBorder="1" applyProtection="1">
      <protection locked="0"/>
    </xf>
    <xf numFmtId="0" fontId="10" fillId="0" borderId="13" xfId="2" applyFont="1" applyBorder="1" applyProtection="1">
      <protection locked="0"/>
    </xf>
    <xf numFmtId="49" fontId="13" fillId="0" borderId="12" xfId="2" applyNumberFormat="1" applyFont="1" applyBorder="1" applyAlignment="1" applyProtection="1">
      <alignment horizontal="right"/>
      <protection locked="0"/>
    </xf>
    <xf numFmtId="0" fontId="14" fillId="0" borderId="12" xfId="2" applyFont="1" applyBorder="1" applyProtection="1">
      <protection locked="0"/>
    </xf>
    <xf numFmtId="0" fontId="17" fillId="0" borderId="0" xfId="0" applyFont="1"/>
    <xf numFmtId="0" fontId="0" fillId="0" borderId="0" xfId="0" applyAlignment="1" applyProtection="1">
      <alignment horizontal="right"/>
      <protection locked="0"/>
    </xf>
    <xf numFmtId="3" fontId="0" fillId="0" borderId="0" xfId="0" applyNumberFormat="1" applyAlignment="1" applyProtection="1">
      <alignment horizontal="right"/>
      <protection locked="0"/>
    </xf>
    <xf numFmtId="0" fontId="4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Alignment="1">
      <alignment horizontal="right"/>
    </xf>
    <xf numFmtId="0" fontId="11" fillId="0" borderId="0" xfId="0" applyFont="1" applyAlignment="1" applyProtection="1">
      <protection locked="0"/>
    </xf>
    <xf numFmtId="0" fontId="11" fillId="0" borderId="0" xfId="0" applyFont="1" applyAlignment="1" applyProtection="1">
      <alignment horizontal="left"/>
      <protection locked="0"/>
    </xf>
    <xf numFmtId="0" fontId="15" fillId="0" borderId="13" xfId="2" applyFont="1" applyBorder="1" applyAlignment="1" applyProtection="1">
      <alignment horizontal="right"/>
      <protection locked="0"/>
    </xf>
    <xf numFmtId="0" fontId="15" fillId="0" borderId="14" xfId="2" applyFont="1" applyBorder="1" applyAlignment="1" applyProtection="1">
      <alignment horizontal="right"/>
      <protection locked="0"/>
    </xf>
    <xf numFmtId="0" fontId="15" fillId="0" borderId="13" xfId="2" applyFont="1" applyBorder="1" applyAlignment="1" applyProtection="1">
      <alignment horizontal="left"/>
      <protection locked="0"/>
    </xf>
    <xf numFmtId="0" fontId="15" fillId="0" borderId="1" xfId="2" applyFont="1" applyBorder="1" applyAlignment="1" applyProtection="1">
      <alignment horizontal="left"/>
      <protection locked="0"/>
    </xf>
    <xf numFmtId="0" fontId="15" fillId="0" borderId="14" xfId="2" applyFont="1" applyBorder="1" applyAlignment="1" applyProtection="1">
      <alignment horizontal="left"/>
      <protection locked="0"/>
    </xf>
    <xf numFmtId="1" fontId="15" fillId="0" borderId="13" xfId="2" applyNumberFormat="1" applyFont="1" applyBorder="1" applyAlignment="1" applyProtection="1">
      <alignment horizontal="right"/>
      <protection locked="0"/>
    </xf>
    <xf numFmtId="1" fontId="15" fillId="0" borderId="14" xfId="2" applyNumberFormat="1" applyFont="1" applyBorder="1" applyAlignment="1" applyProtection="1">
      <alignment horizontal="right"/>
      <protection locked="0"/>
    </xf>
    <xf numFmtId="169" fontId="13" fillId="0" borderId="13" xfId="1" applyNumberFormat="1" applyFont="1" applyBorder="1" applyAlignment="1" applyProtection="1">
      <alignment horizontal="right"/>
      <protection locked="0"/>
    </xf>
    <xf numFmtId="169" fontId="13" fillId="0" borderId="14" xfId="1" applyNumberFormat="1" applyFont="1" applyBorder="1" applyAlignment="1" applyProtection="1">
      <alignment horizontal="right"/>
      <protection locked="0"/>
    </xf>
    <xf numFmtId="0" fontId="4" fillId="0" borderId="0" xfId="0" applyNumberFormat="1" applyFont="1" applyAlignment="1" applyProtection="1">
      <protection locked="0"/>
    </xf>
    <xf numFmtId="0" fontId="4" fillId="0" borderId="1" xfId="0" applyFont="1" applyBorder="1"/>
    <xf numFmtId="0" fontId="11" fillId="0" borderId="0" xfId="0" applyFont="1"/>
    <xf numFmtId="0" fontId="18" fillId="0" borderId="0" xfId="0" applyFont="1"/>
    <xf numFmtId="0" fontId="12" fillId="0" borderId="0" xfId="2" applyFont="1" applyFill="1" applyBorder="1" applyProtection="1">
      <protection locked="0"/>
    </xf>
    <xf numFmtId="1" fontId="12" fillId="0" borderId="0" xfId="2" applyNumberFormat="1" applyFont="1" applyFill="1" applyBorder="1" applyProtection="1">
      <protection locked="0"/>
    </xf>
    <xf numFmtId="0" fontId="12" fillId="0" borderId="11" xfId="2" applyFont="1" applyFill="1" applyBorder="1" applyProtection="1">
      <protection locked="0"/>
    </xf>
    <xf numFmtId="0" fontId="12" fillId="0" borderId="10" xfId="2" applyFont="1" applyFill="1" applyBorder="1" applyProtection="1">
      <protection locked="0"/>
    </xf>
    <xf numFmtId="0" fontId="12" fillId="0" borderId="16" xfId="2" applyFont="1" applyFill="1" applyBorder="1" applyProtection="1">
      <protection locked="0"/>
    </xf>
    <xf numFmtId="0" fontId="15" fillId="0" borderId="1" xfId="2" applyFont="1" applyFill="1" applyBorder="1" applyProtection="1">
      <protection locked="0"/>
    </xf>
    <xf numFmtId="0" fontId="12" fillId="2" borderId="17" xfId="2" applyFont="1" applyFill="1" applyBorder="1" applyProtection="1">
      <protection locked="0"/>
    </xf>
    <xf numFmtId="0" fontId="12" fillId="3" borderId="17" xfId="2" applyFont="1" applyFill="1" applyBorder="1" applyProtection="1">
      <protection locked="0"/>
    </xf>
    <xf numFmtId="0" fontId="12" fillId="3" borderId="15" xfId="2" applyFont="1" applyFill="1" applyBorder="1" applyAlignment="1" applyProtection="1">
      <alignment horizontal="right"/>
      <protection locked="0"/>
    </xf>
    <xf numFmtId="1" fontId="12" fillId="3" borderId="18" xfId="2" applyNumberFormat="1" applyFont="1" applyFill="1" applyBorder="1" applyProtection="1">
      <protection locked="0"/>
    </xf>
    <xf numFmtId="0" fontId="12" fillId="3" borderId="15" xfId="2" applyFont="1" applyFill="1" applyBorder="1" applyProtection="1">
      <protection locked="0"/>
    </xf>
    <xf numFmtId="0" fontId="12" fillId="3" borderId="18" xfId="2" applyFont="1" applyFill="1" applyBorder="1" applyProtection="1">
      <protection locked="0"/>
    </xf>
    <xf numFmtId="0" fontId="12" fillId="0" borderId="0" xfId="2" applyFont="1" applyFill="1" applyBorder="1" applyAlignment="1" applyProtection="1">
      <alignment horizontal="right"/>
      <protection locked="0"/>
    </xf>
    <xf numFmtId="1" fontId="13" fillId="0" borderId="0" xfId="2" applyNumberFormat="1" applyFont="1" applyFill="1" applyBorder="1" applyProtection="1">
      <protection locked="0"/>
    </xf>
    <xf numFmtId="0" fontId="10" fillId="0" borderId="0" xfId="2" applyFont="1" applyFill="1" applyBorder="1" applyProtection="1">
      <protection locked="0"/>
    </xf>
    <xf numFmtId="0" fontId="13" fillId="0" borderId="0" xfId="2" applyFont="1" applyFill="1" applyBorder="1" applyProtection="1">
      <protection locked="0"/>
    </xf>
    <xf numFmtId="49" fontId="13" fillId="0" borderId="0" xfId="2" applyNumberFormat="1" applyFont="1" applyFill="1" applyBorder="1" applyAlignment="1" applyProtection="1">
      <alignment horizontal="right"/>
      <protection locked="0"/>
    </xf>
    <xf numFmtId="0" fontId="14" fillId="0" borderId="0" xfId="2" applyFont="1" applyFill="1" applyBorder="1" applyProtection="1">
      <protection locked="0"/>
    </xf>
    <xf numFmtId="0" fontId="15" fillId="0" borderId="0" xfId="2" applyFont="1" applyFill="1" applyBorder="1" applyProtection="1">
      <protection locked="0"/>
    </xf>
    <xf numFmtId="0" fontId="13" fillId="0" borderId="0" xfId="2" applyFont="1" applyFill="1" applyBorder="1" applyAlignment="1" applyProtection="1">
      <alignment horizontal="right"/>
      <protection locked="0"/>
    </xf>
    <xf numFmtId="0" fontId="15" fillId="0" borderId="0" xfId="2" applyFont="1" applyFill="1" applyBorder="1" applyAlignment="1" applyProtection="1">
      <protection locked="0"/>
    </xf>
    <xf numFmtId="0" fontId="19" fillId="0" borderId="0" xfId="2" applyFont="1" applyFill="1" applyBorder="1" applyProtection="1">
      <protection locked="0"/>
    </xf>
    <xf numFmtId="1" fontId="19" fillId="0" borderId="0" xfId="2" applyNumberFormat="1" applyFont="1" applyFill="1" applyBorder="1" applyProtection="1">
      <protection locked="0"/>
    </xf>
    <xf numFmtId="0" fontId="15" fillId="0" borderId="1" xfId="2" applyFont="1" applyFill="1" applyBorder="1" applyAlignment="1" applyProtection="1">
      <protection locked="0"/>
    </xf>
    <xf numFmtId="1" fontId="15" fillId="0" borderId="1" xfId="2" applyNumberFormat="1" applyFont="1" applyFill="1" applyBorder="1" applyAlignment="1" applyProtection="1">
      <protection locked="0"/>
    </xf>
    <xf numFmtId="1" fontId="19" fillId="0" borderId="1" xfId="2" applyNumberFormat="1" applyFont="1" applyFill="1" applyBorder="1" applyAlignment="1" applyProtection="1">
      <protection locked="0"/>
    </xf>
    <xf numFmtId="0" fontId="19" fillId="0" borderId="1" xfId="2" applyFont="1" applyFill="1" applyBorder="1" applyProtection="1">
      <protection locked="0"/>
    </xf>
    <xf numFmtId="169" fontId="13" fillId="0" borderId="0" xfId="1" applyNumberFormat="1" applyFont="1" applyFill="1" applyBorder="1" applyAlignment="1" applyProtection="1">
      <protection locked="0"/>
    </xf>
    <xf numFmtId="169" fontId="19" fillId="0" borderId="0" xfId="1" applyNumberFormat="1" applyFont="1" applyFill="1" applyBorder="1" applyAlignment="1" applyProtection="1">
      <protection locked="0"/>
    </xf>
    <xf numFmtId="0" fontId="11" fillId="0" borderId="1" xfId="0" applyFont="1" applyBorder="1" applyAlignment="1" applyProtection="1">
      <protection locked="0"/>
    </xf>
    <xf numFmtId="0" fontId="12" fillId="0" borderId="0" xfId="2" applyFont="1" applyFill="1" applyProtection="1">
      <protection locked="0"/>
    </xf>
    <xf numFmtId="1" fontId="12" fillId="0" borderId="0" xfId="2" applyNumberFormat="1" applyFont="1" applyFill="1" applyProtection="1">
      <protection locked="0"/>
    </xf>
    <xf numFmtId="0" fontId="20" fillId="0" borderId="0" xfId="2" applyFont="1" applyFill="1" applyBorder="1" applyProtection="1">
      <protection locked="0"/>
    </xf>
    <xf numFmtId="0" fontId="19" fillId="0" borderId="0" xfId="2" applyFont="1" applyFill="1" applyBorder="1" applyAlignment="1" applyProtection="1">
      <protection locked="0"/>
    </xf>
    <xf numFmtId="0" fontId="20" fillId="0" borderId="0" xfId="2" applyFont="1" applyFill="1" applyBorder="1" applyAlignment="1" applyProtection="1">
      <alignment horizontal="right"/>
      <protection locked="0"/>
    </xf>
    <xf numFmtId="1" fontId="20" fillId="0" borderId="0" xfId="2" applyNumberFormat="1" applyFont="1" applyFill="1" applyBorder="1" applyProtection="1">
      <protection locked="0"/>
    </xf>
    <xf numFmtId="0" fontId="19" fillId="0" borderId="0" xfId="2" applyFont="1" applyFill="1" applyBorder="1" applyAlignment="1" applyProtection="1">
      <alignment horizontal="right"/>
      <protection locked="0"/>
    </xf>
    <xf numFmtId="0" fontId="12" fillId="0" borderId="16" xfId="2" applyFont="1" applyFill="1" applyBorder="1" applyAlignment="1" applyProtection="1">
      <alignment horizontal="right"/>
      <protection locked="0"/>
    </xf>
    <xf numFmtId="1" fontId="12" fillId="0" borderId="16" xfId="2" applyNumberFormat="1" applyFont="1" applyFill="1" applyBorder="1" applyProtection="1">
      <protection locked="0"/>
    </xf>
    <xf numFmtId="0" fontId="2" fillId="0" borderId="0" xfId="0" applyFont="1" applyAlignment="1">
      <alignment horizontal="left"/>
    </xf>
    <xf numFmtId="1" fontId="15" fillId="0" borderId="0" xfId="2" applyNumberFormat="1" applyFont="1" applyFill="1" applyBorder="1" applyAlignment="1" applyProtection="1">
      <protection locked="0"/>
    </xf>
    <xf numFmtId="1" fontId="19" fillId="0" borderId="0" xfId="2" applyNumberFormat="1" applyFont="1" applyFill="1" applyBorder="1" applyAlignment="1" applyProtection="1">
      <protection locked="0"/>
    </xf>
    <xf numFmtId="3" fontId="13" fillId="0" borderId="0" xfId="1" applyNumberFormat="1" applyFont="1" applyFill="1" applyBorder="1" applyAlignment="1" applyProtection="1">
      <protection locked="0"/>
    </xf>
    <xf numFmtId="0" fontId="19" fillId="0" borderId="1" xfId="2" applyFont="1" applyFill="1" applyBorder="1" applyAlignment="1" applyProtection="1">
      <protection locked="0"/>
    </xf>
    <xf numFmtId="0" fontId="18" fillId="0" borderId="1" xfId="0" applyFont="1" applyBorder="1"/>
    <xf numFmtId="0" fontId="18" fillId="0" borderId="1" xfId="0" applyFont="1" applyBorder="1" applyProtection="1">
      <protection locked="0"/>
    </xf>
    <xf numFmtId="0" fontId="18" fillId="0" borderId="1" xfId="0" applyFont="1" applyBorder="1" applyAlignment="1" applyProtection="1">
      <protection locked="0"/>
    </xf>
    <xf numFmtId="0" fontId="0" fillId="0" borderId="0" xfId="0" applyProtection="1"/>
    <xf numFmtId="0" fontId="11" fillId="0" borderId="0" xfId="0" applyFont="1" applyAlignment="1" applyProtection="1"/>
    <xf numFmtId="0" fontId="0" fillId="0" borderId="0" xfId="0" applyAlignment="1" applyProtection="1"/>
    <xf numFmtId="0" fontId="11" fillId="0" borderId="0" xfId="0" applyFont="1" applyAlignment="1" applyProtection="1">
      <alignment horizontal="right"/>
      <protection locked="0"/>
    </xf>
    <xf numFmtId="3" fontId="21" fillId="0" borderId="0" xfId="0" applyNumberFormat="1" applyFont="1" applyAlignment="1" applyProtection="1">
      <alignment horizontal="right"/>
      <protection locked="0"/>
    </xf>
    <xf numFmtId="10" fontId="4" fillId="0" borderId="0" xfId="0" applyNumberFormat="1" applyFont="1" applyAlignment="1" applyProtection="1">
      <alignment horizontal="right"/>
      <protection locked="0"/>
    </xf>
    <xf numFmtId="164" fontId="0" fillId="0" borderId="5" xfId="0" applyNumberFormat="1" applyBorder="1" applyAlignment="1">
      <alignment horizontal="right"/>
    </xf>
    <xf numFmtId="3" fontId="4" fillId="0" borderId="6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0" fontId="2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17" fontId="0" fillId="0" borderId="4" xfId="0" applyNumberFormat="1" applyBorder="1" applyAlignment="1" applyProtection="1">
      <alignment horizontal="left"/>
      <protection locked="0"/>
    </xf>
    <xf numFmtId="0" fontId="4" fillId="0" borderId="0" xfId="0" applyFont="1" applyAlignment="1">
      <alignment horizontal="left"/>
    </xf>
    <xf numFmtId="1" fontId="15" fillId="0" borderId="13" xfId="2" applyNumberFormat="1" applyFont="1" applyBorder="1" applyAlignment="1" applyProtection="1">
      <alignment horizontal="right"/>
      <protection locked="0"/>
    </xf>
    <xf numFmtId="1" fontId="15" fillId="0" borderId="14" xfId="2" applyNumberFormat="1" applyFont="1" applyBorder="1" applyAlignment="1" applyProtection="1">
      <alignment horizontal="right"/>
      <protection locked="0"/>
    </xf>
    <xf numFmtId="0" fontId="15" fillId="0" borderId="13" xfId="2" applyFont="1" applyBorder="1" applyAlignment="1" applyProtection="1">
      <alignment horizontal="left"/>
      <protection locked="0"/>
    </xf>
    <xf numFmtId="0" fontId="15" fillId="0" borderId="1" xfId="2" applyFont="1" applyBorder="1" applyAlignment="1" applyProtection="1">
      <alignment horizontal="left"/>
      <protection locked="0"/>
    </xf>
    <xf numFmtId="0" fontId="15" fillId="0" borderId="14" xfId="2" applyFont="1" applyBorder="1" applyAlignment="1" applyProtection="1">
      <alignment horizontal="left"/>
      <protection locked="0"/>
    </xf>
    <xf numFmtId="0" fontId="15" fillId="0" borderId="13" xfId="2" applyFont="1" applyBorder="1" applyAlignment="1" applyProtection="1">
      <alignment horizontal="right"/>
      <protection locked="0"/>
    </xf>
    <xf numFmtId="0" fontId="15" fillId="0" borderId="14" xfId="2" applyFont="1" applyBorder="1" applyAlignment="1" applyProtection="1">
      <alignment horizontal="right"/>
      <protection locked="0"/>
    </xf>
    <xf numFmtId="169" fontId="13" fillId="0" borderId="13" xfId="1" applyNumberFormat="1" applyFont="1" applyBorder="1" applyAlignment="1" applyProtection="1">
      <alignment horizontal="right"/>
      <protection locked="0"/>
    </xf>
    <xf numFmtId="169" fontId="13" fillId="0" borderId="14" xfId="1" applyNumberFormat="1" applyFont="1" applyBorder="1" applyAlignment="1" applyProtection="1">
      <alignment horizontal="right"/>
      <protection locked="0"/>
    </xf>
    <xf numFmtId="0" fontId="0" fillId="0" borderId="0" xfId="0" applyAlignment="1" applyProtection="1">
      <alignment horizontal="center"/>
      <protection locked="0"/>
    </xf>
    <xf numFmtId="0" fontId="19" fillId="0" borderId="0" xfId="2" applyFont="1" applyFill="1" applyBorder="1" applyAlignment="1" applyProtection="1">
      <alignment horizontal="right"/>
      <protection locked="0"/>
    </xf>
    <xf numFmtId="0" fontId="22" fillId="0" borderId="0" xfId="0" applyFont="1" applyAlignment="1">
      <alignment horizontal="left"/>
    </xf>
    <xf numFmtId="0" fontId="6" fillId="0" borderId="0" xfId="0" applyFont="1" applyBorder="1"/>
    <xf numFmtId="165" fontId="10" fillId="0" borderId="0" xfId="0" applyNumberFormat="1" applyFont="1" applyBorder="1" applyProtection="1">
      <protection locked="0"/>
    </xf>
    <xf numFmtId="166" fontId="0" fillId="0" borderId="0" xfId="0" applyNumberFormat="1" applyBorder="1" applyAlignment="1">
      <alignment horizontal="center"/>
    </xf>
    <xf numFmtId="167" fontId="0" fillId="0" borderId="0" xfId="0" applyNumberFormat="1" applyBorder="1" applyAlignment="1">
      <alignment horizontal="center"/>
    </xf>
    <xf numFmtId="166" fontId="4" fillId="0" borderId="0" xfId="0" applyNumberFormat="1" applyFont="1" applyBorder="1" applyAlignment="1">
      <alignment horizontal="center"/>
    </xf>
    <xf numFmtId="166" fontId="0" fillId="0" borderId="0" xfId="0" applyNumberFormat="1" applyBorder="1"/>
    <xf numFmtId="168" fontId="10" fillId="0" borderId="0" xfId="0" applyNumberFormat="1" applyFont="1" applyBorder="1" applyAlignment="1" applyProtection="1">
      <alignment horizontal="right"/>
      <protection locked="0"/>
    </xf>
    <xf numFmtId="165" fontId="10" fillId="0" borderId="0" xfId="0" applyNumberFormat="1" applyFont="1" applyBorder="1" applyAlignment="1" applyProtection="1">
      <alignment horizontal="right"/>
      <protection locked="0"/>
    </xf>
    <xf numFmtId="165" fontId="10" fillId="0" borderId="0" xfId="0" applyNumberFormat="1" applyFont="1" applyFill="1" applyBorder="1" applyProtection="1">
      <protection locked="0"/>
    </xf>
    <xf numFmtId="2" fontId="10" fillId="0" borderId="0" xfId="0" applyNumberFormat="1" applyFont="1" applyBorder="1" applyProtection="1">
      <protection locked="0"/>
    </xf>
    <xf numFmtId="2" fontId="10" fillId="0" borderId="0" xfId="0" applyNumberFormat="1" applyFont="1" applyBorder="1" applyAlignment="1" applyProtection="1">
      <alignment horizontal="right"/>
      <protection locked="0"/>
    </xf>
    <xf numFmtId="2" fontId="10" fillId="0" borderId="0" xfId="0" applyNumberFormat="1" applyFont="1" applyFill="1" applyBorder="1" applyProtection="1">
      <protection locked="0"/>
    </xf>
    <xf numFmtId="0" fontId="6" fillId="0" borderId="4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4" xfId="0" applyBorder="1" applyAlignment="1" applyProtection="1">
      <alignment horizontal="left"/>
      <protection locked="0"/>
    </xf>
    <xf numFmtId="3" fontId="0" fillId="0" borderId="4" xfId="0" applyNumberFormat="1" applyBorder="1" applyAlignment="1" applyProtection="1">
      <alignment horizontal="right"/>
      <protection locked="0"/>
    </xf>
    <xf numFmtId="3" fontId="0" fillId="0" borderId="4" xfId="0" applyNumberFormat="1" applyBorder="1" applyAlignment="1">
      <alignment horizontal="right"/>
    </xf>
    <xf numFmtId="3" fontId="21" fillId="0" borderId="4" xfId="0" applyNumberFormat="1" applyFont="1" applyBorder="1" applyAlignment="1" applyProtection="1">
      <alignment horizontal="right"/>
      <protection locked="0"/>
    </xf>
    <xf numFmtId="3" fontId="0" fillId="0" borderId="4" xfId="0" applyNumberFormat="1" applyBorder="1" applyAlignment="1" applyProtection="1">
      <alignment horizontal="center"/>
      <protection locked="0"/>
    </xf>
    <xf numFmtId="4" fontId="10" fillId="0" borderId="4" xfId="0" applyNumberFormat="1" applyFont="1" applyBorder="1" applyProtection="1"/>
    <xf numFmtId="0" fontId="4" fillId="0" borderId="0" xfId="0" applyFont="1" applyAlignment="1" applyProtection="1">
      <alignment horizontal="center"/>
      <protection locked="0"/>
    </xf>
    <xf numFmtId="0" fontId="23" fillId="0" borderId="4" xfId="0" applyFont="1" applyBorder="1" applyAlignment="1">
      <alignment horizontal="left"/>
    </xf>
    <xf numFmtId="1" fontId="2" fillId="0" borderId="0" xfId="0" applyNumberFormat="1" applyFont="1" applyAlignment="1">
      <alignment horizontal="left"/>
    </xf>
    <xf numFmtId="172" fontId="4" fillId="0" borderId="6" xfId="3" applyNumberFormat="1" applyFont="1" applyBorder="1" applyAlignment="1">
      <alignment horizontal="center"/>
    </xf>
    <xf numFmtId="171" fontId="0" fillId="0" borderId="0" xfId="3" applyNumberFormat="1" applyFont="1" applyAlignment="1"/>
    <xf numFmtId="172" fontId="0" fillId="0" borderId="0" xfId="3" applyNumberFormat="1" applyFont="1" applyAlignment="1"/>
    <xf numFmtId="172" fontId="0" fillId="0" borderId="0" xfId="3" applyNumberFormat="1" applyFont="1" applyAlignment="1">
      <alignment horizontal="right"/>
    </xf>
    <xf numFmtId="0" fontId="6" fillId="0" borderId="1" xfId="0" applyFont="1" applyFill="1" applyBorder="1" applyAlignme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1" fillId="0" borderId="0" xfId="0" applyFont="1" applyAlignment="1" applyProtection="1">
      <alignment horizontal="left"/>
      <protection locked="0"/>
    </xf>
    <xf numFmtId="1" fontId="15" fillId="0" borderId="13" xfId="2" applyNumberFormat="1" applyFont="1" applyBorder="1" applyAlignment="1" applyProtection="1">
      <alignment horizontal="right"/>
      <protection locked="0"/>
    </xf>
    <xf numFmtId="1" fontId="15" fillId="0" borderId="14" xfId="2" applyNumberFormat="1" applyFont="1" applyBorder="1" applyAlignment="1" applyProtection="1">
      <alignment horizontal="right"/>
      <protection locked="0"/>
    </xf>
    <xf numFmtId="0" fontId="15" fillId="0" borderId="13" xfId="2" applyFont="1" applyBorder="1" applyAlignment="1" applyProtection="1">
      <alignment horizontal="left"/>
      <protection locked="0"/>
    </xf>
    <xf numFmtId="0" fontId="15" fillId="0" borderId="1" xfId="2" applyFont="1" applyBorder="1" applyAlignment="1" applyProtection="1">
      <alignment horizontal="left"/>
      <protection locked="0"/>
    </xf>
    <xf numFmtId="0" fontId="15" fillId="0" borderId="14" xfId="2" applyFont="1" applyBorder="1" applyAlignment="1" applyProtection="1">
      <alignment horizontal="left"/>
      <protection locked="0"/>
    </xf>
    <xf numFmtId="0" fontId="15" fillId="0" borderId="13" xfId="2" applyFont="1" applyBorder="1" applyAlignment="1" applyProtection="1">
      <alignment horizontal="right"/>
      <protection locked="0"/>
    </xf>
    <xf numFmtId="0" fontId="15" fillId="0" borderId="14" xfId="2" applyFont="1" applyBorder="1" applyAlignment="1" applyProtection="1">
      <alignment horizontal="right"/>
      <protection locked="0"/>
    </xf>
    <xf numFmtId="169" fontId="13" fillId="0" borderId="13" xfId="1" applyNumberFormat="1" applyFont="1" applyBorder="1" applyAlignment="1" applyProtection="1">
      <alignment horizontal="right"/>
      <protection locked="0"/>
    </xf>
    <xf numFmtId="169" fontId="13" fillId="0" borderId="14" xfId="1" applyNumberFormat="1" applyFont="1" applyBorder="1" applyAlignment="1" applyProtection="1">
      <alignment horizontal="right"/>
      <protection locked="0"/>
    </xf>
    <xf numFmtId="0" fontId="19" fillId="0" borderId="0" xfId="2" applyFont="1" applyFill="1" applyBorder="1" applyAlignment="1" applyProtection="1">
      <alignment horizontal="right"/>
      <protection locked="0"/>
    </xf>
    <xf numFmtId="0" fontId="12" fillId="4" borderId="0" xfId="2" applyFont="1" applyFill="1" applyBorder="1" applyProtection="1">
      <protection locked="0"/>
    </xf>
    <xf numFmtId="0" fontId="12" fillId="4" borderId="0" xfId="2" applyFont="1" applyFill="1" applyBorder="1" applyAlignment="1" applyProtection="1">
      <alignment horizontal="right"/>
      <protection locked="0"/>
    </xf>
    <xf numFmtId="1" fontId="12" fillId="4" borderId="0" xfId="2" applyNumberFormat="1" applyFont="1" applyFill="1" applyBorder="1" applyProtection="1">
      <protection locked="0"/>
    </xf>
    <xf numFmtId="1" fontId="13" fillId="4" borderId="0" xfId="2" applyNumberFormat="1" applyFont="1" applyFill="1" applyBorder="1" applyProtection="1">
      <protection locked="0"/>
    </xf>
    <xf numFmtId="0" fontId="13" fillId="4" borderId="0" xfId="2" applyFont="1" applyFill="1" applyBorder="1" applyProtection="1">
      <protection locked="0"/>
    </xf>
    <xf numFmtId="0" fontId="13" fillId="4" borderId="0" xfId="2" applyFont="1" applyFill="1" applyBorder="1" applyAlignment="1" applyProtection="1">
      <alignment horizontal="right"/>
      <protection locked="0"/>
    </xf>
    <xf numFmtId="169" fontId="13" fillId="4" borderId="0" xfId="1" applyNumberFormat="1" applyFont="1" applyFill="1" applyBorder="1" applyAlignment="1" applyProtection="1">
      <alignment horizontal="right"/>
      <protection locked="0"/>
    </xf>
    <xf numFmtId="0" fontId="15" fillId="4" borderId="0" xfId="2" applyFont="1" applyFill="1" applyBorder="1" applyProtection="1">
      <protection locked="0"/>
    </xf>
    <xf numFmtId="0" fontId="15" fillId="4" borderId="0" xfId="2" applyFont="1" applyFill="1" applyBorder="1" applyAlignment="1" applyProtection="1">
      <alignment horizontal="right"/>
      <protection locked="0"/>
    </xf>
    <xf numFmtId="0" fontId="15" fillId="4" borderId="0" xfId="2" applyFont="1" applyFill="1" applyBorder="1" applyAlignment="1" applyProtection="1">
      <alignment horizontal="left"/>
      <protection locked="0"/>
    </xf>
    <xf numFmtId="1" fontId="15" fillId="4" borderId="0" xfId="2" applyNumberFormat="1" applyFont="1" applyFill="1" applyBorder="1" applyAlignment="1" applyProtection="1">
      <alignment horizontal="right"/>
      <protection locked="0"/>
    </xf>
    <xf numFmtId="164" fontId="0" fillId="0" borderId="0" xfId="0" applyNumberFormat="1" applyBorder="1"/>
    <xf numFmtId="0" fontId="4" fillId="0" borderId="5" xfId="0" applyFont="1" applyBorder="1" applyAlignment="1">
      <alignment horizontal="right"/>
    </xf>
    <xf numFmtId="0" fontId="11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4" fillId="0" borderId="0" xfId="0" applyFont="1" applyAlignment="1">
      <alignment horizontal="left"/>
    </xf>
    <xf numFmtId="49" fontId="11" fillId="0" borderId="0" xfId="0" applyNumberFormat="1" applyFont="1" applyAlignment="1" applyProtection="1">
      <alignment horizontal="left"/>
      <protection locked="0"/>
    </xf>
    <xf numFmtId="1" fontId="15" fillId="0" borderId="13" xfId="2" applyNumberFormat="1" applyFont="1" applyBorder="1" applyAlignment="1" applyProtection="1">
      <alignment horizontal="right"/>
      <protection locked="0"/>
    </xf>
    <xf numFmtId="1" fontId="15" fillId="0" borderId="14" xfId="2" applyNumberFormat="1" applyFont="1" applyBorder="1" applyAlignment="1" applyProtection="1">
      <alignment horizontal="right"/>
      <protection locked="0"/>
    </xf>
    <xf numFmtId="0" fontId="15" fillId="0" borderId="13" xfId="2" applyFont="1" applyBorder="1" applyAlignment="1" applyProtection="1">
      <alignment horizontal="left"/>
      <protection locked="0"/>
    </xf>
    <xf numFmtId="0" fontId="15" fillId="0" borderId="1" xfId="2" applyFont="1" applyBorder="1" applyAlignment="1" applyProtection="1">
      <alignment horizontal="left"/>
      <protection locked="0"/>
    </xf>
    <xf numFmtId="0" fontId="15" fillId="0" borderId="14" xfId="2" applyFont="1" applyBorder="1" applyAlignment="1" applyProtection="1">
      <alignment horizontal="left"/>
      <protection locked="0"/>
    </xf>
    <xf numFmtId="0" fontId="15" fillId="0" borderId="13" xfId="2" applyFont="1" applyBorder="1" applyAlignment="1" applyProtection="1">
      <alignment horizontal="right"/>
      <protection locked="0"/>
    </xf>
    <xf numFmtId="0" fontId="15" fillId="0" borderId="14" xfId="2" applyFont="1" applyBorder="1" applyAlignment="1" applyProtection="1">
      <alignment horizontal="right"/>
      <protection locked="0"/>
    </xf>
    <xf numFmtId="169" fontId="13" fillId="0" borderId="13" xfId="1" applyNumberFormat="1" applyFont="1" applyBorder="1" applyAlignment="1" applyProtection="1">
      <alignment horizontal="right"/>
      <protection locked="0"/>
    </xf>
    <xf numFmtId="169" fontId="13" fillId="0" borderId="14" xfId="1" applyNumberFormat="1" applyFont="1" applyBorder="1" applyAlignment="1" applyProtection="1">
      <alignment horizontal="right"/>
      <protection locked="0"/>
    </xf>
    <xf numFmtId="3" fontId="13" fillId="0" borderId="13" xfId="1" applyNumberFormat="1" applyFont="1" applyBorder="1" applyAlignment="1" applyProtection="1">
      <alignment horizontal="right"/>
      <protection locked="0"/>
    </xf>
    <xf numFmtId="3" fontId="13" fillId="0" borderId="14" xfId="1" applyNumberFormat="1" applyFont="1" applyBorder="1" applyAlignment="1" applyProtection="1">
      <alignment horizontal="right"/>
      <protection locked="0"/>
    </xf>
    <xf numFmtId="3" fontId="13" fillId="0" borderId="0" xfId="1" applyNumberFormat="1" applyFont="1" applyFill="1" applyBorder="1" applyAlignment="1" applyProtection="1">
      <alignment horizontal="right"/>
      <protection locked="0"/>
    </xf>
    <xf numFmtId="0" fontId="15" fillId="0" borderId="0" xfId="2" applyFont="1" applyFill="1" applyBorder="1" applyAlignment="1" applyProtection="1">
      <alignment horizontal="right"/>
      <protection locked="0"/>
    </xf>
    <xf numFmtId="0" fontId="11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19" fillId="0" borderId="1" xfId="2" applyFont="1" applyFill="1" applyBorder="1" applyAlignment="1" applyProtection="1">
      <alignment horizontal="left"/>
      <protection locked="0"/>
    </xf>
    <xf numFmtId="0" fontId="19" fillId="0" borderId="0" xfId="2" applyFont="1" applyFill="1" applyBorder="1" applyAlignment="1" applyProtection="1">
      <alignment horizontal="right"/>
      <protection locked="0"/>
    </xf>
  </cellXfs>
  <cellStyles count="4">
    <cellStyle name="Comma" xfId="3" builtinId="3"/>
    <cellStyle name="Currency_Sheet1" xfId="1"/>
    <cellStyle name="Normal" xfId="0" builtinId="0"/>
    <cellStyle name="Normal_Sheet1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676275</xdr:colOff>
      <xdr:row>0</xdr:row>
      <xdr:rowOff>0</xdr:rowOff>
    </xdr:from>
    <xdr:to>
      <xdr:col>6</xdr:col>
      <xdr:colOff>628650</xdr:colOff>
      <xdr:row>2</xdr:row>
      <xdr:rowOff>190500</xdr:rowOff>
    </xdr:to>
    <xdr:pic>
      <xdr:nvPicPr>
        <xdr:cNvPr id="2087" name="Picture 2" descr="vegagerdin-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10175" y="0"/>
          <a:ext cx="6953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485775</xdr:colOff>
      <xdr:row>0</xdr:row>
      <xdr:rowOff>38100</xdr:rowOff>
    </xdr:from>
    <xdr:to>
      <xdr:col>17</xdr:col>
      <xdr:colOff>571500</xdr:colOff>
      <xdr:row>3</xdr:row>
      <xdr:rowOff>0</xdr:rowOff>
    </xdr:to>
    <xdr:pic>
      <xdr:nvPicPr>
        <xdr:cNvPr id="2088" name="Picture 2" descr="vegagerdin-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91900" y="38100"/>
          <a:ext cx="6953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27</xdr:col>
      <xdr:colOff>352425</xdr:colOff>
      <xdr:row>0</xdr:row>
      <xdr:rowOff>9525</xdr:rowOff>
    </xdr:from>
    <xdr:to>
      <xdr:col>28</xdr:col>
      <xdr:colOff>438150</xdr:colOff>
      <xdr:row>2</xdr:row>
      <xdr:rowOff>200025</xdr:rowOff>
    </xdr:to>
    <xdr:pic>
      <xdr:nvPicPr>
        <xdr:cNvPr id="4" name="Picture 4" descr="vegagerdin-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640425" y="9525"/>
          <a:ext cx="6953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762000</xdr:colOff>
      <xdr:row>0</xdr:row>
      <xdr:rowOff>0</xdr:rowOff>
    </xdr:from>
    <xdr:to>
      <xdr:col>6</xdr:col>
      <xdr:colOff>638175</xdr:colOff>
      <xdr:row>2</xdr:row>
      <xdr:rowOff>190500</xdr:rowOff>
    </xdr:to>
    <xdr:pic>
      <xdr:nvPicPr>
        <xdr:cNvPr id="11306" name="Picture 1" descr="vegagerdin-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19775" y="0"/>
          <a:ext cx="6953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514350</xdr:colOff>
      <xdr:row>0</xdr:row>
      <xdr:rowOff>19050</xdr:rowOff>
    </xdr:from>
    <xdr:to>
      <xdr:col>17</xdr:col>
      <xdr:colOff>600075</xdr:colOff>
      <xdr:row>2</xdr:row>
      <xdr:rowOff>209550</xdr:rowOff>
    </xdr:to>
    <xdr:pic>
      <xdr:nvPicPr>
        <xdr:cNvPr id="11307" name="Picture 4" descr="vegagerdin-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58625" y="19050"/>
          <a:ext cx="6953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27</xdr:col>
      <xdr:colOff>352425</xdr:colOff>
      <xdr:row>0</xdr:row>
      <xdr:rowOff>9525</xdr:rowOff>
    </xdr:from>
    <xdr:to>
      <xdr:col>28</xdr:col>
      <xdr:colOff>438150</xdr:colOff>
      <xdr:row>2</xdr:row>
      <xdr:rowOff>200025</xdr:rowOff>
    </xdr:to>
    <xdr:pic>
      <xdr:nvPicPr>
        <xdr:cNvPr id="4" name="Picture 4" descr="vegagerdin-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640425" y="9525"/>
          <a:ext cx="6953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609600</xdr:colOff>
      <xdr:row>0</xdr:row>
      <xdr:rowOff>19051</xdr:rowOff>
    </xdr:from>
    <xdr:to>
      <xdr:col>6</xdr:col>
      <xdr:colOff>622554</xdr:colOff>
      <xdr:row>3</xdr:row>
      <xdr:rowOff>1</xdr:rowOff>
    </xdr:to>
    <xdr:pic>
      <xdr:nvPicPr>
        <xdr:cNvPr id="12330" name="Picture 1" descr="vegagerdin-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05475" y="19051"/>
          <a:ext cx="765429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428625</xdr:colOff>
      <xdr:row>0</xdr:row>
      <xdr:rowOff>9525</xdr:rowOff>
    </xdr:from>
    <xdr:to>
      <xdr:col>17</xdr:col>
      <xdr:colOff>534743</xdr:colOff>
      <xdr:row>3</xdr:row>
      <xdr:rowOff>0</xdr:rowOff>
    </xdr:to>
    <xdr:pic>
      <xdr:nvPicPr>
        <xdr:cNvPr id="12331" name="Picture 4" descr="vegagerdin-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001500" y="9525"/>
          <a:ext cx="715718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27</xdr:col>
      <xdr:colOff>257175</xdr:colOff>
      <xdr:row>0</xdr:row>
      <xdr:rowOff>0</xdr:rowOff>
    </xdr:from>
    <xdr:to>
      <xdr:col>28</xdr:col>
      <xdr:colOff>363293</xdr:colOff>
      <xdr:row>2</xdr:row>
      <xdr:rowOff>219075</xdr:rowOff>
    </xdr:to>
    <xdr:pic>
      <xdr:nvPicPr>
        <xdr:cNvPr id="4" name="Picture 4" descr="vegagerdin-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49875" y="0"/>
          <a:ext cx="715718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819150</xdr:colOff>
      <xdr:row>0</xdr:row>
      <xdr:rowOff>19050</xdr:rowOff>
    </xdr:from>
    <xdr:to>
      <xdr:col>6</xdr:col>
      <xdr:colOff>638175</xdr:colOff>
      <xdr:row>2</xdr:row>
      <xdr:rowOff>209550</xdr:rowOff>
    </xdr:to>
    <xdr:pic>
      <xdr:nvPicPr>
        <xdr:cNvPr id="13354" name="Picture 1" descr="vegagerdin-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05500" y="19050"/>
          <a:ext cx="6953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514350</xdr:colOff>
      <xdr:row>0</xdr:row>
      <xdr:rowOff>9525</xdr:rowOff>
    </xdr:from>
    <xdr:to>
      <xdr:col>17</xdr:col>
      <xdr:colOff>600075</xdr:colOff>
      <xdr:row>2</xdr:row>
      <xdr:rowOff>200025</xdr:rowOff>
    </xdr:to>
    <xdr:pic>
      <xdr:nvPicPr>
        <xdr:cNvPr id="13355" name="Picture 4" descr="vegagerdin-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211050" y="9525"/>
          <a:ext cx="6953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27</xdr:col>
      <xdr:colOff>352425</xdr:colOff>
      <xdr:row>0</xdr:row>
      <xdr:rowOff>9525</xdr:rowOff>
    </xdr:from>
    <xdr:to>
      <xdr:col>28</xdr:col>
      <xdr:colOff>438150</xdr:colOff>
      <xdr:row>2</xdr:row>
      <xdr:rowOff>200025</xdr:rowOff>
    </xdr:to>
    <xdr:pic>
      <xdr:nvPicPr>
        <xdr:cNvPr id="4" name="Picture 4" descr="vegagerdin-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640425" y="9525"/>
          <a:ext cx="6953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742950</xdr:colOff>
      <xdr:row>0</xdr:row>
      <xdr:rowOff>19050</xdr:rowOff>
    </xdr:from>
    <xdr:to>
      <xdr:col>6</xdr:col>
      <xdr:colOff>676275</xdr:colOff>
      <xdr:row>2</xdr:row>
      <xdr:rowOff>209550</xdr:rowOff>
    </xdr:to>
    <xdr:pic>
      <xdr:nvPicPr>
        <xdr:cNvPr id="14378" name="Picture 1" descr="vegagerdin-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76925" y="19050"/>
          <a:ext cx="6953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504825</xdr:colOff>
      <xdr:row>0</xdr:row>
      <xdr:rowOff>9525</xdr:rowOff>
    </xdr:from>
    <xdr:to>
      <xdr:col>17</xdr:col>
      <xdr:colOff>590550</xdr:colOff>
      <xdr:row>2</xdr:row>
      <xdr:rowOff>200025</xdr:rowOff>
    </xdr:to>
    <xdr:pic>
      <xdr:nvPicPr>
        <xdr:cNvPr id="14379" name="Picture 4" descr="vegagerdin-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53900" y="9525"/>
          <a:ext cx="6953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27</xdr:col>
      <xdr:colOff>514350</xdr:colOff>
      <xdr:row>0</xdr:row>
      <xdr:rowOff>0</xdr:rowOff>
    </xdr:from>
    <xdr:to>
      <xdr:col>28</xdr:col>
      <xdr:colOff>600075</xdr:colOff>
      <xdr:row>2</xdr:row>
      <xdr:rowOff>190500</xdr:rowOff>
    </xdr:to>
    <xdr:pic>
      <xdr:nvPicPr>
        <xdr:cNvPr id="4" name="Picture 4" descr="vegagerdin-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488025" y="0"/>
          <a:ext cx="6953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809625</xdr:colOff>
      <xdr:row>0</xdr:row>
      <xdr:rowOff>28575</xdr:rowOff>
    </xdr:from>
    <xdr:to>
      <xdr:col>6</xdr:col>
      <xdr:colOff>590550</xdr:colOff>
      <xdr:row>2</xdr:row>
      <xdr:rowOff>219075</xdr:rowOff>
    </xdr:to>
    <xdr:pic>
      <xdr:nvPicPr>
        <xdr:cNvPr id="15402" name="Picture 1" descr="vegagerdin-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38850" y="28575"/>
          <a:ext cx="6953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514350</xdr:colOff>
      <xdr:row>0</xdr:row>
      <xdr:rowOff>19050</xdr:rowOff>
    </xdr:from>
    <xdr:to>
      <xdr:col>17</xdr:col>
      <xdr:colOff>600075</xdr:colOff>
      <xdr:row>2</xdr:row>
      <xdr:rowOff>209550</xdr:rowOff>
    </xdr:to>
    <xdr:pic>
      <xdr:nvPicPr>
        <xdr:cNvPr id="15403" name="Picture 4" descr="vegagerdin-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25350" y="19050"/>
          <a:ext cx="6953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27</xdr:col>
      <xdr:colOff>352425</xdr:colOff>
      <xdr:row>0</xdr:row>
      <xdr:rowOff>9525</xdr:rowOff>
    </xdr:from>
    <xdr:to>
      <xdr:col>28</xdr:col>
      <xdr:colOff>438150</xdr:colOff>
      <xdr:row>2</xdr:row>
      <xdr:rowOff>200025</xdr:rowOff>
    </xdr:to>
    <xdr:pic>
      <xdr:nvPicPr>
        <xdr:cNvPr id="4" name="Picture 4" descr="vegagerdin-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640425" y="9525"/>
          <a:ext cx="6953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809625</xdr:colOff>
      <xdr:row>0</xdr:row>
      <xdr:rowOff>28575</xdr:rowOff>
    </xdr:from>
    <xdr:to>
      <xdr:col>6</xdr:col>
      <xdr:colOff>590550</xdr:colOff>
      <xdr:row>2</xdr:row>
      <xdr:rowOff>219075</xdr:rowOff>
    </xdr:to>
    <xdr:pic>
      <xdr:nvPicPr>
        <xdr:cNvPr id="2" name="Picture 1" descr="vegagerdin-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10275" y="28575"/>
          <a:ext cx="6953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514350</xdr:colOff>
      <xdr:row>0</xdr:row>
      <xdr:rowOff>19050</xdr:rowOff>
    </xdr:from>
    <xdr:to>
      <xdr:col>17</xdr:col>
      <xdr:colOff>600075</xdr:colOff>
      <xdr:row>2</xdr:row>
      <xdr:rowOff>209550</xdr:rowOff>
    </xdr:to>
    <xdr:pic>
      <xdr:nvPicPr>
        <xdr:cNvPr id="3" name="Picture 4" descr="vegagerdin-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72975" y="19050"/>
          <a:ext cx="6953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27</xdr:col>
      <xdr:colOff>352425</xdr:colOff>
      <xdr:row>0</xdr:row>
      <xdr:rowOff>9525</xdr:rowOff>
    </xdr:from>
    <xdr:to>
      <xdr:col>28</xdr:col>
      <xdr:colOff>438150</xdr:colOff>
      <xdr:row>2</xdr:row>
      <xdr:rowOff>200025</xdr:rowOff>
    </xdr:to>
    <xdr:pic>
      <xdr:nvPicPr>
        <xdr:cNvPr id="4" name="Picture 4" descr="vegagerdin-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640425" y="9525"/>
          <a:ext cx="6953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676275</xdr:colOff>
      <xdr:row>0</xdr:row>
      <xdr:rowOff>0</xdr:rowOff>
    </xdr:from>
    <xdr:to>
      <xdr:col>6</xdr:col>
      <xdr:colOff>676275</xdr:colOff>
      <xdr:row>2</xdr:row>
      <xdr:rowOff>190500</xdr:rowOff>
    </xdr:to>
    <xdr:pic>
      <xdr:nvPicPr>
        <xdr:cNvPr id="3124" name="Picture 1" descr="vegagerdin-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00675" y="0"/>
          <a:ext cx="6953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676275</xdr:colOff>
      <xdr:row>0</xdr:row>
      <xdr:rowOff>0</xdr:rowOff>
    </xdr:from>
    <xdr:to>
      <xdr:col>6</xdr:col>
      <xdr:colOff>676275</xdr:colOff>
      <xdr:row>2</xdr:row>
      <xdr:rowOff>190500</xdr:rowOff>
    </xdr:to>
    <xdr:pic>
      <xdr:nvPicPr>
        <xdr:cNvPr id="3125" name="Picture 4" descr="vegagerdin-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00675" y="0"/>
          <a:ext cx="6953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571500</xdr:colOff>
      <xdr:row>0</xdr:row>
      <xdr:rowOff>9525</xdr:rowOff>
    </xdr:from>
    <xdr:to>
      <xdr:col>17</xdr:col>
      <xdr:colOff>571500</xdr:colOff>
      <xdr:row>2</xdr:row>
      <xdr:rowOff>200025</xdr:rowOff>
    </xdr:to>
    <xdr:pic>
      <xdr:nvPicPr>
        <xdr:cNvPr id="3126" name="Picture 4" descr="vegagerdin-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68125" y="9525"/>
          <a:ext cx="6096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27</xdr:col>
      <xdr:colOff>352425</xdr:colOff>
      <xdr:row>0</xdr:row>
      <xdr:rowOff>9525</xdr:rowOff>
    </xdr:from>
    <xdr:to>
      <xdr:col>28</xdr:col>
      <xdr:colOff>438150</xdr:colOff>
      <xdr:row>2</xdr:row>
      <xdr:rowOff>200025</xdr:rowOff>
    </xdr:to>
    <xdr:pic>
      <xdr:nvPicPr>
        <xdr:cNvPr id="5" name="Picture 4" descr="vegagerdin-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640425" y="9525"/>
          <a:ext cx="6953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676275</xdr:colOff>
      <xdr:row>0</xdr:row>
      <xdr:rowOff>0</xdr:rowOff>
    </xdr:from>
    <xdr:to>
      <xdr:col>6</xdr:col>
      <xdr:colOff>571500</xdr:colOff>
      <xdr:row>2</xdr:row>
      <xdr:rowOff>190500</xdr:rowOff>
    </xdr:to>
    <xdr:pic>
      <xdr:nvPicPr>
        <xdr:cNvPr id="4147" name="Picture 1" descr="vegagerdin-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19700" y="0"/>
          <a:ext cx="6953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676275</xdr:colOff>
      <xdr:row>0</xdr:row>
      <xdr:rowOff>0</xdr:rowOff>
    </xdr:from>
    <xdr:to>
      <xdr:col>6</xdr:col>
      <xdr:colOff>571500</xdr:colOff>
      <xdr:row>2</xdr:row>
      <xdr:rowOff>190500</xdr:rowOff>
    </xdr:to>
    <xdr:pic>
      <xdr:nvPicPr>
        <xdr:cNvPr id="4148" name="Picture 3" descr="vegagerdin-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19700" y="0"/>
          <a:ext cx="6953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495300</xdr:colOff>
      <xdr:row>0</xdr:row>
      <xdr:rowOff>9525</xdr:rowOff>
    </xdr:from>
    <xdr:to>
      <xdr:col>17</xdr:col>
      <xdr:colOff>581025</xdr:colOff>
      <xdr:row>2</xdr:row>
      <xdr:rowOff>200025</xdr:rowOff>
    </xdr:to>
    <xdr:pic>
      <xdr:nvPicPr>
        <xdr:cNvPr id="4149" name="Picture 3" descr="vegagerdin-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944350" y="9525"/>
          <a:ext cx="6953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27</xdr:col>
      <xdr:colOff>352425</xdr:colOff>
      <xdr:row>0</xdr:row>
      <xdr:rowOff>9525</xdr:rowOff>
    </xdr:from>
    <xdr:to>
      <xdr:col>28</xdr:col>
      <xdr:colOff>438150</xdr:colOff>
      <xdr:row>2</xdr:row>
      <xdr:rowOff>200025</xdr:rowOff>
    </xdr:to>
    <xdr:pic>
      <xdr:nvPicPr>
        <xdr:cNvPr id="5" name="Picture 4" descr="vegagerdin-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945100" y="9525"/>
          <a:ext cx="6953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638175</xdr:colOff>
      <xdr:row>0</xdr:row>
      <xdr:rowOff>0</xdr:rowOff>
    </xdr:from>
    <xdr:to>
      <xdr:col>6</xdr:col>
      <xdr:colOff>600075</xdr:colOff>
      <xdr:row>2</xdr:row>
      <xdr:rowOff>190500</xdr:rowOff>
    </xdr:to>
    <xdr:pic>
      <xdr:nvPicPr>
        <xdr:cNvPr id="5172" name="Picture 3" descr="vegagerdin-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91175" y="0"/>
          <a:ext cx="6953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495300</xdr:colOff>
      <xdr:row>0</xdr:row>
      <xdr:rowOff>9525</xdr:rowOff>
    </xdr:from>
    <xdr:to>
      <xdr:col>17</xdr:col>
      <xdr:colOff>581025</xdr:colOff>
      <xdr:row>2</xdr:row>
      <xdr:rowOff>200025</xdr:rowOff>
    </xdr:to>
    <xdr:pic>
      <xdr:nvPicPr>
        <xdr:cNvPr id="5173" name="Picture 3" descr="vegagerdin-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82400" y="9525"/>
          <a:ext cx="6953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27</xdr:col>
      <xdr:colOff>352425</xdr:colOff>
      <xdr:row>0</xdr:row>
      <xdr:rowOff>9525</xdr:rowOff>
    </xdr:from>
    <xdr:to>
      <xdr:col>28</xdr:col>
      <xdr:colOff>438150</xdr:colOff>
      <xdr:row>2</xdr:row>
      <xdr:rowOff>200025</xdr:rowOff>
    </xdr:to>
    <xdr:pic>
      <xdr:nvPicPr>
        <xdr:cNvPr id="4" name="Picture 4" descr="vegagerdin-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640425" y="9525"/>
          <a:ext cx="6953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714375</xdr:colOff>
      <xdr:row>0</xdr:row>
      <xdr:rowOff>0</xdr:rowOff>
    </xdr:from>
    <xdr:to>
      <xdr:col>6</xdr:col>
      <xdr:colOff>628650</xdr:colOff>
      <xdr:row>2</xdr:row>
      <xdr:rowOff>190500</xdr:rowOff>
    </xdr:to>
    <xdr:pic>
      <xdr:nvPicPr>
        <xdr:cNvPr id="6197" name="Picture 4" descr="vegagerdin-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34050" y="0"/>
          <a:ext cx="6953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504825</xdr:colOff>
      <xdr:row>0</xdr:row>
      <xdr:rowOff>19050</xdr:rowOff>
    </xdr:from>
    <xdr:to>
      <xdr:col>17</xdr:col>
      <xdr:colOff>590550</xdr:colOff>
      <xdr:row>2</xdr:row>
      <xdr:rowOff>209550</xdr:rowOff>
    </xdr:to>
    <xdr:pic>
      <xdr:nvPicPr>
        <xdr:cNvPr id="6198" name="Picture 4" descr="vegagerdin-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906250" y="19050"/>
          <a:ext cx="6953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27</xdr:col>
      <xdr:colOff>352425</xdr:colOff>
      <xdr:row>0</xdr:row>
      <xdr:rowOff>9525</xdr:rowOff>
    </xdr:from>
    <xdr:to>
      <xdr:col>28</xdr:col>
      <xdr:colOff>438150</xdr:colOff>
      <xdr:row>2</xdr:row>
      <xdr:rowOff>200025</xdr:rowOff>
    </xdr:to>
    <xdr:pic>
      <xdr:nvPicPr>
        <xdr:cNvPr id="4" name="Picture 4" descr="vegagerdin-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640425" y="9525"/>
          <a:ext cx="6953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676275</xdr:colOff>
      <xdr:row>0</xdr:row>
      <xdr:rowOff>0</xdr:rowOff>
    </xdr:from>
    <xdr:to>
      <xdr:col>6</xdr:col>
      <xdr:colOff>542925</xdr:colOff>
      <xdr:row>2</xdr:row>
      <xdr:rowOff>190500</xdr:rowOff>
    </xdr:to>
    <xdr:pic>
      <xdr:nvPicPr>
        <xdr:cNvPr id="7219" name="Picture 1" descr="vegagerdin-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00675" y="0"/>
          <a:ext cx="6953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676275</xdr:colOff>
      <xdr:row>0</xdr:row>
      <xdr:rowOff>0</xdr:rowOff>
    </xdr:from>
    <xdr:to>
      <xdr:col>6</xdr:col>
      <xdr:colOff>542925</xdr:colOff>
      <xdr:row>2</xdr:row>
      <xdr:rowOff>190500</xdr:rowOff>
    </xdr:to>
    <xdr:pic>
      <xdr:nvPicPr>
        <xdr:cNvPr id="7220" name="Picture 4" descr="vegagerdin-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00675" y="0"/>
          <a:ext cx="6953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504825</xdr:colOff>
      <xdr:row>0</xdr:row>
      <xdr:rowOff>0</xdr:rowOff>
    </xdr:from>
    <xdr:to>
      <xdr:col>17</xdr:col>
      <xdr:colOff>590550</xdr:colOff>
      <xdr:row>2</xdr:row>
      <xdr:rowOff>190500</xdr:rowOff>
    </xdr:to>
    <xdr:pic>
      <xdr:nvPicPr>
        <xdr:cNvPr id="7221" name="Picture 4" descr="vegagerdin-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925300" y="0"/>
          <a:ext cx="6953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27</xdr:col>
      <xdr:colOff>352425</xdr:colOff>
      <xdr:row>0</xdr:row>
      <xdr:rowOff>9525</xdr:rowOff>
    </xdr:from>
    <xdr:to>
      <xdr:col>28</xdr:col>
      <xdr:colOff>438150</xdr:colOff>
      <xdr:row>2</xdr:row>
      <xdr:rowOff>200025</xdr:rowOff>
    </xdr:to>
    <xdr:pic>
      <xdr:nvPicPr>
        <xdr:cNvPr id="5" name="Picture 4" descr="vegagerdin-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640425" y="9525"/>
          <a:ext cx="6953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895350</xdr:colOff>
      <xdr:row>0</xdr:row>
      <xdr:rowOff>0</xdr:rowOff>
    </xdr:from>
    <xdr:to>
      <xdr:col>6</xdr:col>
      <xdr:colOff>676275</xdr:colOff>
      <xdr:row>2</xdr:row>
      <xdr:rowOff>190500</xdr:rowOff>
    </xdr:to>
    <xdr:pic>
      <xdr:nvPicPr>
        <xdr:cNvPr id="8234" name="Picture 1" descr="vegagerdin-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81700" y="0"/>
          <a:ext cx="6953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457200</xdr:colOff>
      <xdr:row>0</xdr:row>
      <xdr:rowOff>9525</xdr:rowOff>
    </xdr:from>
    <xdr:to>
      <xdr:col>17</xdr:col>
      <xdr:colOff>542925</xdr:colOff>
      <xdr:row>2</xdr:row>
      <xdr:rowOff>200025</xdr:rowOff>
    </xdr:to>
    <xdr:pic>
      <xdr:nvPicPr>
        <xdr:cNvPr id="8235" name="Picture 4" descr="vegagerdin-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201525" y="9525"/>
          <a:ext cx="6953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27</xdr:col>
      <xdr:colOff>352425</xdr:colOff>
      <xdr:row>0</xdr:row>
      <xdr:rowOff>9525</xdr:rowOff>
    </xdr:from>
    <xdr:to>
      <xdr:col>28</xdr:col>
      <xdr:colOff>438150</xdr:colOff>
      <xdr:row>2</xdr:row>
      <xdr:rowOff>200025</xdr:rowOff>
    </xdr:to>
    <xdr:pic>
      <xdr:nvPicPr>
        <xdr:cNvPr id="6" name="Picture 4" descr="vegagerdin-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640425" y="9525"/>
          <a:ext cx="6953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895350</xdr:colOff>
      <xdr:row>0</xdr:row>
      <xdr:rowOff>9525</xdr:rowOff>
    </xdr:from>
    <xdr:to>
      <xdr:col>7</xdr:col>
      <xdr:colOff>0</xdr:colOff>
      <xdr:row>2</xdr:row>
      <xdr:rowOff>200025</xdr:rowOff>
    </xdr:to>
    <xdr:pic>
      <xdr:nvPicPr>
        <xdr:cNvPr id="9258" name="Picture 1" descr="vegagerdin-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43550" y="9525"/>
          <a:ext cx="6953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514350</xdr:colOff>
      <xdr:row>0</xdr:row>
      <xdr:rowOff>9525</xdr:rowOff>
    </xdr:from>
    <xdr:to>
      <xdr:col>17</xdr:col>
      <xdr:colOff>600075</xdr:colOff>
      <xdr:row>2</xdr:row>
      <xdr:rowOff>200025</xdr:rowOff>
    </xdr:to>
    <xdr:pic>
      <xdr:nvPicPr>
        <xdr:cNvPr id="9259" name="Picture 4" descr="vegagerdin-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172825" y="9525"/>
          <a:ext cx="6953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27</xdr:col>
      <xdr:colOff>352425</xdr:colOff>
      <xdr:row>0</xdr:row>
      <xdr:rowOff>9525</xdr:rowOff>
    </xdr:from>
    <xdr:to>
      <xdr:col>28</xdr:col>
      <xdr:colOff>438150</xdr:colOff>
      <xdr:row>2</xdr:row>
      <xdr:rowOff>200025</xdr:rowOff>
    </xdr:to>
    <xdr:pic>
      <xdr:nvPicPr>
        <xdr:cNvPr id="6" name="Picture 4" descr="vegagerdin-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640425" y="9525"/>
          <a:ext cx="6953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628650</xdr:colOff>
      <xdr:row>0</xdr:row>
      <xdr:rowOff>9525</xdr:rowOff>
    </xdr:from>
    <xdr:to>
      <xdr:col>6</xdr:col>
      <xdr:colOff>561975</xdr:colOff>
      <xdr:row>2</xdr:row>
      <xdr:rowOff>200025</xdr:rowOff>
    </xdr:to>
    <xdr:pic>
      <xdr:nvPicPr>
        <xdr:cNvPr id="10282" name="Picture 1" descr="vegagerdin-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95950" y="9525"/>
          <a:ext cx="6953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514350</xdr:colOff>
      <xdr:row>0</xdr:row>
      <xdr:rowOff>9525</xdr:rowOff>
    </xdr:from>
    <xdr:to>
      <xdr:col>17</xdr:col>
      <xdr:colOff>600075</xdr:colOff>
      <xdr:row>2</xdr:row>
      <xdr:rowOff>200025</xdr:rowOff>
    </xdr:to>
    <xdr:pic>
      <xdr:nvPicPr>
        <xdr:cNvPr id="10283" name="Picture 4" descr="vegagerdin-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39575" y="9525"/>
          <a:ext cx="6953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27</xdr:col>
      <xdr:colOff>352425</xdr:colOff>
      <xdr:row>0</xdr:row>
      <xdr:rowOff>9525</xdr:rowOff>
    </xdr:from>
    <xdr:to>
      <xdr:col>28</xdr:col>
      <xdr:colOff>438150</xdr:colOff>
      <xdr:row>2</xdr:row>
      <xdr:rowOff>200025</xdr:rowOff>
    </xdr:to>
    <xdr:pic>
      <xdr:nvPicPr>
        <xdr:cNvPr id="4" name="Picture 4" descr="vegagerdin-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640425" y="9525"/>
          <a:ext cx="6953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5"/>
  <sheetViews>
    <sheetView tabSelected="1" workbookViewId="0">
      <selection activeCell="E32" sqref="E32"/>
    </sheetView>
  </sheetViews>
  <sheetFormatPr defaultRowHeight="12.75"/>
  <cols>
    <col min="1" max="1" width="26.140625" style="5" customWidth="1"/>
    <col min="2" max="2" width="11.7109375" bestFit="1" customWidth="1"/>
    <col min="3" max="3" width="14.42578125" customWidth="1"/>
    <col min="4" max="4" width="14.42578125" bestFit="1" customWidth="1"/>
    <col min="5" max="5" width="20.85546875" customWidth="1"/>
    <col min="6" max="6" width="13.85546875" customWidth="1"/>
    <col min="7" max="7" width="15.7109375" bestFit="1" customWidth="1"/>
    <col min="8" max="8" width="14.85546875" bestFit="1" customWidth="1"/>
    <col min="9" max="9" width="10.42578125" bestFit="1" customWidth="1"/>
  </cols>
  <sheetData>
    <row r="1" spans="1:9" ht="15.75">
      <c r="A1" s="194" t="s">
        <v>1</v>
      </c>
      <c r="B1" s="185"/>
      <c r="C1" s="185"/>
      <c r="D1" s="185"/>
      <c r="E1" s="185"/>
      <c r="F1" s="185"/>
      <c r="G1" s="185"/>
      <c r="H1" s="185"/>
    </row>
    <row r="2" spans="1:9">
      <c r="A2" s="195"/>
      <c r="B2" s="185"/>
      <c r="C2" s="185"/>
      <c r="D2" s="185"/>
      <c r="E2" s="185"/>
      <c r="F2" s="185"/>
      <c r="G2" s="185"/>
      <c r="H2" s="185"/>
    </row>
    <row r="3" spans="1:9" ht="18">
      <c r="A3" s="196" t="s">
        <v>0</v>
      </c>
      <c r="B3" s="185"/>
      <c r="C3" s="185"/>
      <c r="D3" s="185"/>
      <c r="E3" s="185"/>
      <c r="F3" s="185"/>
      <c r="G3" s="185"/>
      <c r="H3" s="185"/>
    </row>
    <row r="4" spans="1:9">
      <c r="A4" s="195"/>
      <c r="B4" s="185"/>
      <c r="C4" s="185"/>
      <c r="D4" s="185"/>
      <c r="E4" s="185"/>
      <c r="F4" s="185"/>
      <c r="G4" s="185"/>
      <c r="H4" s="185"/>
    </row>
    <row r="5" spans="1:9" ht="15">
      <c r="A5" s="244" t="s">
        <v>82</v>
      </c>
      <c r="B5" s="186"/>
      <c r="C5" s="187"/>
      <c r="D5" s="187"/>
      <c r="E5" s="187"/>
      <c r="F5" s="187"/>
      <c r="G5" s="187"/>
      <c r="H5" s="187"/>
      <c r="I5" s="120"/>
    </row>
    <row r="6" spans="1:9">
      <c r="A6" s="195"/>
      <c r="B6" s="185"/>
      <c r="C6" s="185"/>
      <c r="D6" s="185"/>
      <c r="E6" s="185"/>
      <c r="F6" s="185"/>
      <c r="G6" s="185"/>
      <c r="H6" s="185"/>
      <c r="I6" s="78"/>
    </row>
    <row r="7" spans="1:9" ht="15">
      <c r="A7" s="244" t="s">
        <v>83</v>
      </c>
      <c r="B7" s="186"/>
      <c r="C7" s="187"/>
      <c r="D7" s="187"/>
      <c r="E7" s="187"/>
      <c r="F7" s="271" t="s">
        <v>46</v>
      </c>
      <c r="G7" s="271"/>
      <c r="H7" s="187"/>
      <c r="I7" s="120"/>
    </row>
    <row r="8" spans="1:9">
      <c r="A8" s="195"/>
      <c r="B8" s="185"/>
      <c r="C8" s="185"/>
      <c r="D8" s="185"/>
      <c r="E8" s="185"/>
      <c r="F8" s="185"/>
      <c r="G8" s="185"/>
      <c r="H8" s="185"/>
      <c r="I8" s="78"/>
    </row>
    <row r="9" spans="1:9" ht="15">
      <c r="A9" s="268" t="s">
        <v>58</v>
      </c>
      <c r="B9" s="268"/>
      <c r="C9" s="269"/>
      <c r="D9" s="269"/>
      <c r="E9" s="269"/>
      <c r="F9" s="269"/>
      <c r="G9" s="269"/>
      <c r="H9" s="269"/>
      <c r="I9" s="269"/>
    </row>
    <row r="10" spans="1:9">
      <c r="A10" s="193"/>
      <c r="B10" s="4"/>
      <c r="C10" s="3"/>
      <c r="D10" s="3"/>
      <c r="E10" s="3"/>
      <c r="F10" s="3"/>
      <c r="G10" s="3"/>
      <c r="H10" s="3"/>
      <c r="I10" s="3"/>
    </row>
    <row r="11" spans="1:9">
      <c r="A11" s="270" t="s">
        <v>6</v>
      </c>
      <c r="B11" s="270"/>
      <c r="C11" s="270"/>
      <c r="D11" s="270"/>
      <c r="E11" s="3"/>
      <c r="F11" s="3"/>
      <c r="G11" s="3"/>
      <c r="H11" s="3"/>
      <c r="I11" s="3"/>
    </row>
    <row r="12" spans="1:9">
      <c r="B12" s="3"/>
      <c r="C12" s="3"/>
      <c r="D12" s="3"/>
      <c r="E12" s="3"/>
      <c r="F12" s="3"/>
      <c r="G12" s="3"/>
      <c r="H12" s="3"/>
      <c r="I12" s="3"/>
    </row>
    <row r="13" spans="1:9">
      <c r="B13" s="3"/>
      <c r="C13" s="3"/>
      <c r="D13" s="3"/>
      <c r="E13" s="3"/>
      <c r="F13" s="3"/>
      <c r="G13" s="3"/>
      <c r="H13" s="3"/>
      <c r="I13" s="3"/>
    </row>
    <row r="14" spans="1:9">
      <c r="A14" s="225" t="s">
        <v>3</v>
      </c>
      <c r="B14" s="46" t="s">
        <v>4</v>
      </c>
      <c r="C14" s="46" t="s">
        <v>5</v>
      </c>
      <c r="D14" s="46" t="s">
        <v>7</v>
      </c>
      <c r="E14" s="3"/>
      <c r="F14" s="72" t="s">
        <v>15</v>
      </c>
      <c r="G14" s="79">
        <v>0</v>
      </c>
      <c r="I14" s="3"/>
    </row>
    <row r="15" spans="1:9">
      <c r="A15" s="198"/>
      <c r="B15" s="226"/>
      <c r="C15" s="226"/>
      <c r="D15" s="226"/>
      <c r="E15" s="3"/>
      <c r="F15" s="3"/>
      <c r="G15" s="3"/>
      <c r="H15" s="3"/>
      <c r="I15" s="3"/>
    </row>
    <row r="16" spans="1:9">
      <c r="A16" s="227" t="s">
        <v>64</v>
      </c>
      <c r="B16" s="228"/>
      <c r="C16" s="228"/>
      <c r="D16" s="229">
        <f>C16*Smábíll_einv</f>
        <v>0</v>
      </c>
      <c r="E16" s="3" t="s">
        <v>16</v>
      </c>
      <c r="F16" s="73" t="s">
        <v>17</v>
      </c>
      <c r="G16" s="74">
        <f>Heildarupphæð*Fast_gjald_hlutfall</f>
        <v>0</v>
      </c>
      <c r="H16" s="3"/>
      <c r="I16" s="3"/>
    </row>
    <row r="17" spans="1:9">
      <c r="A17" s="227" t="s">
        <v>65</v>
      </c>
      <c r="B17" s="228"/>
      <c r="C17" s="230"/>
      <c r="D17" s="229">
        <f>C17*Vörubíll_mokstur_einv</f>
        <v>0</v>
      </c>
      <c r="E17" s="8"/>
      <c r="F17" s="3"/>
      <c r="G17" s="3"/>
      <c r="H17" s="3"/>
      <c r="I17" s="3"/>
    </row>
    <row r="18" spans="1:9">
      <c r="A18" s="227" t="s">
        <v>66</v>
      </c>
      <c r="B18" s="228"/>
      <c r="C18" s="228"/>
      <c r="D18" s="229">
        <f>C18*Vörubíll_undirtönn_einv</f>
        <v>0</v>
      </c>
      <c r="E18" s="3"/>
      <c r="F18" s="3"/>
      <c r="G18" s="3"/>
      <c r="H18" s="3"/>
      <c r="I18" s="3"/>
    </row>
    <row r="19" spans="1:9">
      <c r="A19" s="227" t="s">
        <v>67</v>
      </c>
      <c r="B19" s="228"/>
      <c r="C19" s="228"/>
      <c r="D19" s="229">
        <f>C19*Vinnuvél_1_einv</f>
        <v>0</v>
      </c>
      <c r="E19" s="267" t="s">
        <v>18</v>
      </c>
      <c r="F19" s="267"/>
      <c r="G19" s="80">
        <v>0</v>
      </c>
      <c r="H19" s="3"/>
      <c r="I19" s="3"/>
    </row>
    <row r="20" spans="1:9">
      <c r="A20" s="227" t="s">
        <v>68</v>
      </c>
      <c r="B20" s="228"/>
      <c r="C20" s="228"/>
      <c r="D20" s="229">
        <f>C20*Vinnuvél_2_einv</f>
        <v>0</v>
      </c>
      <c r="E20" s="3"/>
      <c r="F20" s="3"/>
      <c r="G20" s="3"/>
      <c r="H20" s="3"/>
      <c r="I20" s="3"/>
    </row>
    <row r="21" spans="1:9">
      <c r="A21" s="227" t="s">
        <v>69</v>
      </c>
      <c r="B21" s="228"/>
      <c r="C21" s="228"/>
      <c r="D21" s="229">
        <f>C21*Vinnuvél_3_einv</f>
        <v>0</v>
      </c>
      <c r="E21" s="3"/>
      <c r="F21" s="3"/>
      <c r="G21" s="3"/>
      <c r="H21" s="3"/>
      <c r="I21" s="3"/>
    </row>
    <row r="22" spans="1:9">
      <c r="A22" s="227"/>
      <c r="B22" s="228"/>
      <c r="C22" s="228"/>
      <c r="D22" s="229">
        <f>C22*Vinnuvél_4_einv</f>
        <v>0</v>
      </c>
      <c r="E22" s="3"/>
      <c r="F22" s="3"/>
      <c r="G22" s="3"/>
      <c r="H22" s="3"/>
      <c r="I22" s="3"/>
    </row>
    <row r="23" spans="1:9">
      <c r="A23" s="227"/>
      <c r="B23" s="228"/>
      <c r="C23" s="228"/>
      <c r="D23" s="229">
        <f>C23*Biðtími_smábíll_einv</f>
        <v>0</v>
      </c>
      <c r="E23" s="3"/>
      <c r="F23" s="72" t="s">
        <v>75</v>
      </c>
      <c r="G23" s="236">
        <f>Heildarupphæð-Fast_gjald_kr.</f>
        <v>0</v>
      </c>
      <c r="H23" s="3"/>
      <c r="I23" s="3"/>
    </row>
    <row r="24" spans="1:9">
      <c r="A24" s="227"/>
      <c r="B24" s="228"/>
      <c r="C24" s="228"/>
      <c r="D24" s="229">
        <f>C24*Biðtími_vörubíll_einv</f>
        <v>0</v>
      </c>
      <c r="E24" s="3"/>
      <c r="F24" s="3"/>
      <c r="G24" s="3"/>
      <c r="H24" s="3"/>
      <c r="I24" s="3"/>
    </row>
    <row r="25" spans="1:9">
      <c r="A25" s="227"/>
      <c r="B25" s="231"/>
      <c r="C25" s="231"/>
      <c r="D25" s="231"/>
      <c r="E25" s="3"/>
      <c r="F25" s="3"/>
      <c r="G25" s="3"/>
      <c r="H25" s="3"/>
      <c r="I25" s="3"/>
    </row>
    <row r="26" spans="1:9">
      <c r="A26" s="197"/>
      <c r="B26" s="75"/>
      <c r="C26" s="76" t="s">
        <v>8</v>
      </c>
      <c r="D26" s="192">
        <f>SUM(D16:D24)</f>
        <v>0</v>
      </c>
      <c r="E26" s="6"/>
      <c r="F26" s="6"/>
      <c r="G26" s="6"/>
      <c r="H26" s="6"/>
      <c r="I26" s="6"/>
    </row>
    <row r="27" spans="1:9">
      <c r="B27" s="3"/>
      <c r="C27" s="3"/>
      <c r="D27" s="3"/>
      <c r="E27" s="7"/>
      <c r="F27" s="7"/>
      <c r="G27" s="7"/>
      <c r="H27" s="7"/>
      <c r="I27" s="7"/>
    </row>
    <row r="28" spans="1:9">
      <c r="B28" s="3"/>
      <c r="C28" s="3"/>
      <c r="D28" s="3"/>
      <c r="E28" s="7"/>
      <c r="F28" s="7"/>
      <c r="G28" s="7"/>
      <c r="H28" s="7"/>
      <c r="I28" s="7"/>
    </row>
    <row r="29" spans="1:9">
      <c r="B29" s="3"/>
      <c r="C29" s="3"/>
      <c r="D29" s="3"/>
      <c r="E29" s="7"/>
      <c r="F29" s="7"/>
      <c r="G29" s="7"/>
      <c r="H29" s="7"/>
      <c r="I29" s="7"/>
    </row>
    <row r="30" spans="1:9">
      <c r="B30" s="3"/>
      <c r="C30" s="3"/>
      <c r="D30" s="3"/>
      <c r="E30" s="3"/>
      <c r="F30" s="3"/>
      <c r="G30" s="3"/>
      <c r="H30" s="3"/>
    </row>
    <row r="31" spans="1:9">
      <c r="B31" s="3"/>
      <c r="C31" s="3"/>
      <c r="D31" s="3"/>
      <c r="E31" s="3"/>
      <c r="F31" s="3"/>
      <c r="G31" s="3"/>
      <c r="H31" s="3"/>
    </row>
    <row r="32" spans="1:9">
      <c r="A32" s="212" t="s">
        <v>29</v>
      </c>
      <c r="B32" s="3"/>
      <c r="C32" s="3"/>
      <c r="D32" s="3"/>
      <c r="E32" s="3"/>
      <c r="F32" s="3"/>
      <c r="G32" s="3"/>
      <c r="H32" s="3"/>
    </row>
    <row r="33" spans="1:8">
      <c r="B33" s="3"/>
      <c r="C33" s="3"/>
      <c r="D33" s="3"/>
      <c r="E33" s="3"/>
      <c r="F33" s="3"/>
      <c r="G33" s="3"/>
      <c r="H33" s="3"/>
    </row>
    <row r="34" spans="1:8">
      <c r="A34" s="200" t="s">
        <v>71</v>
      </c>
      <c r="B34" s="233"/>
      <c r="C34" s="3"/>
      <c r="D34" s="3"/>
      <c r="E34" s="3"/>
      <c r="F34" s="3"/>
      <c r="G34" s="3"/>
      <c r="H34" s="3"/>
    </row>
    <row r="35" spans="1:8">
      <c r="E35" s="3"/>
      <c r="G35" s="3"/>
      <c r="H35" s="3"/>
    </row>
    <row r="36" spans="1:8">
      <c r="A36" s="234" t="s">
        <v>30</v>
      </c>
      <c r="B36" s="45" t="s">
        <v>70</v>
      </c>
      <c r="C36" s="45" t="s">
        <v>21</v>
      </c>
      <c r="D36" s="68"/>
      <c r="E36" s="62"/>
      <c r="F36" s="213"/>
      <c r="G36" s="62"/>
      <c r="H36" s="62"/>
    </row>
    <row r="37" spans="1:8">
      <c r="A37" s="199">
        <v>40452</v>
      </c>
      <c r="B37" s="81"/>
      <c r="C37" s="232" t="str">
        <f>IF(B37&gt;0,(B37/$B$34-1)*100," ")</f>
        <v xml:space="preserve"> </v>
      </c>
      <c r="D37" s="214"/>
      <c r="E37" s="215"/>
      <c r="F37" s="7"/>
      <c r="G37" s="215"/>
      <c r="H37" s="215"/>
    </row>
    <row r="38" spans="1:8">
      <c r="A38" s="199">
        <v>40483</v>
      </c>
      <c r="B38" s="82"/>
      <c r="C38" s="232" t="str">
        <f t="shared" ref="C38:C63" si="0">IF(B38&gt;0,(B38/$B$34-1)*100," ")</f>
        <v xml:space="preserve"> </v>
      </c>
      <c r="D38" s="214"/>
      <c r="E38" s="215"/>
      <c r="F38" s="7"/>
      <c r="G38" s="216"/>
      <c r="H38" s="217"/>
    </row>
    <row r="39" spans="1:8">
      <c r="A39" s="199">
        <v>40513</v>
      </c>
      <c r="B39" s="82"/>
      <c r="C39" s="232" t="str">
        <f t="shared" si="0"/>
        <v xml:space="preserve"> </v>
      </c>
      <c r="D39" s="214"/>
      <c r="E39" s="215"/>
      <c r="F39" s="218"/>
      <c r="G39" s="216"/>
      <c r="H39" s="217"/>
    </row>
    <row r="40" spans="1:8">
      <c r="A40" s="199">
        <v>40544</v>
      </c>
      <c r="B40" s="83"/>
      <c r="C40" s="232" t="str">
        <f t="shared" si="0"/>
        <v xml:space="preserve"> </v>
      </c>
      <c r="D40" s="214"/>
      <c r="E40" s="215"/>
      <c r="F40" s="218"/>
      <c r="G40" s="216"/>
      <c r="H40" s="217"/>
    </row>
    <row r="41" spans="1:8">
      <c r="A41" s="199">
        <v>40575</v>
      </c>
      <c r="B41" s="84"/>
      <c r="C41" s="232" t="str">
        <f t="shared" si="0"/>
        <v xml:space="preserve"> </v>
      </c>
      <c r="D41" s="219"/>
      <c r="E41" s="215"/>
      <c r="F41" s="218"/>
      <c r="G41" s="216"/>
      <c r="H41" s="217"/>
    </row>
    <row r="42" spans="1:8">
      <c r="A42" s="199">
        <v>40603</v>
      </c>
      <c r="B42" s="81"/>
      <c r="C42" s="232" t="str">
        <f t="shared" si="0"/>
        <v xml:space="preserve"> </v>
      </c>
      <c r="D42" s="214"/>
      <c r="E42" s="215"/>
      <c r="F42" s="218"/>
      <c r="G42" s="216"/>
      <c r="H42" s="217"/>
    </row>
    <row r="43" spans="1:8">
      <c r="A43" s="199">
        <v>40634</v>
      </c>
      <c r="B43" s="84"/>
      <c r="C43" s="232" t="str">
        <f t="shared" si="0"/>
        <v xml:space="preserve"> </v>
      </c>
      <c r="D43" s="220"/>
      <c r="E43" s="215"/>
      <c r="F43" s="218"/>
      <c r="G43" s="216"/>
      <c r="H43" s="217"/>
    </row>
    <row r="44" spans="1:8">
      <c r="A44" s="199">
        <v>40664</v>
      </c>
      <c r="B44" s="86"/>
      <c r="C44" s="232" t="str">
        <f t="shared" si="0"/>
        <v xml:space="preserve"> </v>
      </c>
      <c r="D44" s="221"/>
      <c r="E44" s="215"/>
      <c r="F44" s="218"/>
      <c r="G44" s="216"/>
      <c r="H44" s="217"/>
    </row>
    <row r="45" spans="1:8">
      <c r="A45" s="199">
        <v>40695</v>
      </c>
      <c r="B45" s="86"/>
      <c r="C45" s="232" t="str">
        <f t="shared" si="0"/>
        <v xml:space="preserve"> </v>
      </c>
      <c r="D45" s="221"/>
      <c r="E45" s="215"/>
      <c r="F45" s="218"/>
      <c r="G45" s="216"/>
      <c r="H45" s="217"/>
    </row>
    <row r="46" spans="1:8">
      <c r="A46" s="199">
        <v>40725</v>
      </c>
      <c r="B46" s="86"/>
      <c r="C46" s="232" t="str">
        <f t="shared" si="0"/>
        <v xml:space="preserve"> </v>
      </c>
      <c r="D46" s="214"/>
      <c r="E46" s="215"/>
      <c r="F46" s="218"/>
      <c r="G46" s="216"/>
      <c r="H46" s="217"/>
    </row>
    <row r="47" spans="1:8">
      <c r="A47" s="199">
        <v>40756</v>
      </c>
      <c r="B47" s="85"/>
      <c r="C47" s="232" t="str">
        <f t="shared" si="0"/>
        <v xml:space="preserve"> </v>
      </c>
      <c r="D47" s="222"/>
      <c r="E47" s="215"/>
      <c r="F47" s="218"/>
      <c r="G47" s="216"/>
      <c r="H47" s="217"/>
    </row>
    <row r="48" spans="1:8">
      <c r="A48" s="199">
        <v>40787</v>
      </c>
      <c r="B48" s="85"/>
      <c r="C48" s="232" t="str">
        <f t="shared" si="0"/>
        <v xml:space="preserve"> </v>
      </c>
      <c r="D48" s="223"/>
      <c r="E48" s="215"/>
      <c r="F48" s="218"/>
      <c r="G48" s="216"/>
      <c r="H48" s="217"/>
    </row>
    <row r="49" spans="1:8">
      <c r="A49" s="199">
        <v>40817</v>
      </c>
      <c r="B49" s="85"/>
      <c r="C49" s="232" t="str">
        <f t="shared" si="0"/>
        <v xml:space="preserve"> </v>
      </c>
      <c r="D49" s="224"/>
      <c r="E49" s="215"/>
      <c r="F49" s="218"/>
      <c r="G49" s="216"/>
      <c r="H49" s="217"/>
    </row>
    <row r="50" spans="1:8">
      <c r="A50" s="199">
        <v>40848</v>
      </c>
      <c r="B50" s="85"/>
      <c r="C50" s="232" t="str">
        <f t="shared" si="0"/>
        <v xml:space="preserve"> </v>
      </c>
      <c r="D50" s="224"/>
      <c r="E50" s="215"/>
      <c r="F50" s="218"/>
      <c r="G50" s="216"/>
      <c r="H50" s="217"/>
    </row>
    <row r="51" spans="1:8">
      <c r="A51" s="199">
        <v>40878</v>
      </c>
      <c r="B51" s="85"/>
      <c r="C51" s="232" t="str">
        <f t="shared" si="0"/>
        <v xml:space="preserve"> </v>
      </c>
      <c r="D51" s="222"/>
      <c r="E51" s="215"/>
      <c r="F51" s="218"/>
      <c r="G51" s="216"/>
      <c r="H51" s="217"/>
    </row>
    <row r="52" spans="1:8">
      <c r="A52" s="199">
        <v>40909</v>
      </c>
      <c r="B52" s="85"/>
      <c r="C52" s="232" t="str">
        <f t="shared" si="0"/>
        <v xml:space="preserve"> </v>
      </c>
      <c r="D52" s="222"/>
      <c r="E52" s="215"/>
      <c r="F52" s="218"/>
      <c r="G52" s="216"/>
      <c r="H52" s="217"/>
    </row>
    <row r="53" spans="1:8">
      <c r="A53" s="199">
        <v>40940</v>
      </c>
      <c r="B53" s="85"/>
      <c r="C53" s="232" t="str">
        <f t="shared" si="0"/>
        <v xml:space="preserve"> </v>
      </c>
      <c r="D53" s="222"/>
      <c r="E53" s="215"/>
      <c r="F53" s="218"/>
      <c r="G53" s="216"/>
      <c r="H53" s="217"/>
    </row>
    <row r="54" spans="1:8">
      <c r="A54" s="199">
        <v>40969</v>
      </c>
      <c r="B54" s="85"/>
      <c r="C54" s="232" t="str">
        <f t="shared" si="0"/>
        <v xml:space="preserve"> </v>
      </c>
      <c r="D54" s="222"/>
      <c r="E54" s="215"/>
      <c r="F54" s="218"/>
      <c r="G54" s="216"/>
      <c r="H54" s="217"/>
    </row>
    <row r="55" spans="1:8">
      <c r="A55" s="199">
        <v>41000</v>
      </c>
      <c r="B55" s="85"/>
      <c r="C55" s="232" t="str">
        <f t="shared" si="0"/>
        <v xml:space="preserve"> </v>
      </c>
      <c r="D55" s="222"/>
      <c r="E55" s="215"/>
      <c r="F55" s="218"/>
      <c r="G55" s="216"/>
      <c r="H55" s="217"/>
    </row>
    <row r="56" spans="1:8">
      <c r="A56" s="199">
        <v>41030</v>
      </c>
      <c r="B56" s="85"/>
      <c r="C56" s="232" t="str">
        <f t="shared" si="0"/>
        <v xml:space="preserve"> </v>
      </c>
      <c r="D56" s="222"/>
      <c r="E56" s="215"/>
      <c r="F56" s="218"/>
      <c r="G56" s="216"/>
      <c r="H56" s="217"/>
    </row>
    <row r="57" spans="1:8">
      <c r="A57" s="199">
        <v>41061</v>
      </c>
      <c r="B57" s="85"/>
      <c r="C57" s="232" t="str">
        <f t="shared" si="0"/>
        <v xml:space="preserve"> </v>
      </c>
      <c r="D57" s="222"/>
      <c r="E57" s="215"/>
      <c r="F57" s="218"/>
      <c r="G57" s="216"/>
      <c r="H57" s="217"/>
    </row>
    <row r="58" spans="1:8">
      <c r="A58" s="199">
        <v>41091</v>
      </c>
      <c r="B58" s="85"/>
      <c r="C58" s="232" t="str">
        <f t="shared" si="0"/>
        <v xml:space="preserve"> </v>
      </c>
      <c r="D58" s="222"/>
      <c r="E58" s="215"/>
      <c r="F58" s="218"/>
      <c r="G58" s="216"/>
      <c r="H58" s="217"/>
    </row>
    <row r="59" spans="1:8">
      <c r="A59" s="199">
        <v>41122</v>
      </c>
      <c r="B59" s="85"/>
      <c r="C59" s="232" t="str">
        <f t="shared" si="0"/>
        <v xml:space="preserve"> </v>
      </c>
      <c r="D59" s="222"/>
      <c r="E59" s="215"/>
      <c r="F59" s="218"/>
      <c r="G59" s="216"/>
      <c r="H59" s="217"/>
    </row>
    <row r="60" spans="1:8">
      <c r="A60" s="199">
        <v>41153</v>
      </c>
      <c r="B60" s="85"/>
      <c r="C60" s="232" t="str">
        <f t="shared" si="0"/>
        <v xml:space="preserve"> </v>
      </c>
      <c r="D60" s="222"/>
      <c r="E60" s="215"/>
      <c r="F60" s="218"/>
      <c r="G60" s="216"/>
      <c r="H60" s="217"/>
    </row>
    <row r="61" spans="1:8">
      <c r="A61" s="199">
        <v>41183</v>
      </c>
      <c r="B61" s="85"/>
      <c r="C61" s="232" t="str">
        <f t="shared" si="0"/>
        <v xml:space="preserve"> </v>
      </c>
      <c r="D61" s="222"/>
      <c r="E61" s="215"/>
      <c r="F61" s="218"/>
      <c r="G61" s="216"/>
      <c r="H61" s="217"/>
    </row>
    <row r="62" spans="1:8">
      <c r="A62" s="199">
        <v>41214</v>
      </c>
      <c r="B62" s="85"/>
      <c r="C62" s="232" t="str">
        <f t="shared" si="0"/>
        <v xml:space="preserve"> </v>
      </c>
      <c r="D62" s="222"/>
      <c r="E62" s="215"/>
      <c r="F62" s="218"/>
      <c r="G62" s="216"/>
      <c r="H62" s="217"/>
    </row>
    <row r="63" spans="1:8">
      <c r="A63" s="199">
        <v>41244</v>
      </c>
      <c r="B63" s="85"/>
      <c r="C63" s="232" t="str">
        <f t="shared" si="0"/>
        <v xml:space="preserve"> </v>
      </c>
      <c r="D63" s="222"/>
      <c r="E63" s="215"/>
      <c r="F63" s="218"/>
      <c r="G63" s="216"/>
      <c r="H63" s="217"/>
    </row>
    <row r="64" spans="1:8">
      <c r="D64" s="7"/>
      <c r="E64" s="7"/>
      <c r="F64" s="7"/>
      <c r="G64" s="7"/>
      <c r="H64" s="7"/>
    </row>
    <row r="65" spans="4:8">
      <c r="D65" s="7"/>
      <c r="E65" s="7"/>
      <c r="F65" s="7"/>
      <c r="G65" s="7"/>
      <c r="H65" s="7"/>
    </row>
  </sheetData>
  <sheetProtection password="D042" sheet="1" objects="1" scenarios="1"/>
  <mergeCells count="5">
    <mergeCell ref="E19:F19"/>
    <mergeCell ref="A9:B9"/>
    <mergeCell ref="C9:I9"/>
    <mergeCell ref="A11:D11"/>
    <mergeCell ref="F7:G7"/>
  </mergeCells>
  <phoneticPr fontId="3" type="noConversion"/>
  <pageMargins left="0.75" right="0.75" top="1" bottom="1" header="0.5" footer="0.5"/>
  <pageSetup paperSize="9" scale="69" orientation="landscape" r:id="rId1"/>
  <headerFooter alignWithMargins="0"/>
  <rowBreaks count="1" manualBreakCount="1">
    <brk id="30" max="16383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C58"/>
  <sheetViews>
    <sheetView workbookViewId="0">
      <selection activeCell="B17" sqref="B17"/>
    </sheetView>
  </sheetViews>
  <sheetFormatPr defaultRowHeight="12.75"/>
  <cols>
    <col min="1" max="1" width="25.140625" customWidth="1"/>
    <col min="2" max="2" width="13.28515625" customWidth="1"/>
    <col min="3" max="3" width="12.85546875" bestFit="1" customWidth="1"/>
    <col min="4" max="4" width="13.5703125" customWidth="1"/>
    <col min="5" max="5" width="9.85546875" customWidth="1"/>
    <col min="6" max="6" width="11.42578125" customWidth="1"/>
    <col min="7" max="7" width="10.42578125" bestFit="1" customWidth="1"/>
    <col min="8" max="8" width="3.42578125" customWidth="1"/>
    <col min="9" max="9" width="10.42578125" customWidth="1"/>
    <col min="11" max="11" width="12.140625" customWidth="1"/>
    <col min="12" max="12" width="3.42578125" customWidth="1"/>
    <col min="13" max="13" width="8.85546875" customWidth="1"/>
    <col min="19" max="19" width="5.85546875" customWidth="1"/>
    <col min="20" max="20" width="10.42578125" customWidth="1"/>
    <col min="22" max="22" width="12.140625" customWidth="1"/>
    <col min="23" max="23" width="3.42578125" customWidth="1"/>
    <col min="24" max="24" width="8.85546875" customWidth="1"/>
    <col min="29" max="29" width="7.140625" customWidth="1"/>
  </cols>
  <sheetData>
    <row r="1" spans="1:29" ht="15.75">
      <c r="A1" s="2" t="s">
        <v>1</v>
      </c>
      <c r="I1" s="2" t="s">
        <v>1</v>
      </c>
      <c r="J1" s="110"/>
      <c r="K1" s="110"/>
      <c r="L1" s="110"/>
      <c r="M1" s="110"/>
      <c r="N1" s="111"/>
      <c r="O1" s="110"/>
      <c r="P1" s="110"/>
      <c r="Q1" s="110"/>
      <c r="R1" s="110"/>
      <c r="T1" s="2" t="s">
        <v>1</v>
      </c>
      <c r="U1" s="110"/>
      <c r="V1" s="110"/>
      <c r="W1" s="110"/>
      <c r="X1" s="110"/>
      <c r="Y1" s="111"/>
      <c r="Z1" s="110"/>
      <c r="AA1" s="110"/>
      <c r="AB1" s="110"/>
      <c r="AC1" s="110"/>
    </row>
    <row r="2" spans="1:29">
      <c r="I2" s="138"/>
      <c r="J2" s="138"/>
      <c r="K2" s="150"/>
      <c r="L2" s="138"/>
      <c r="M2" s="138"/>
      <c r="N2" s="139"/>
      <c r="O2" s="138"/>
      <c r="P2" s="138"/>
      <c r="Q2" s="138"/>
      <c r="R2" s="138"/>
      <c r="T2" s="138"/>
      <c r="U2" s="138"/>
      <c r="V2" s="150"/>
      <c r="W2" s="138"/>
      <c r="X2" s="138"/>
      <c r="Y2" s="139"/>
      <c r="Z2" s="138"/>
      <c r="AA2" s="138"/>
      <c r="AB2" s="138"/>
      <c r="AC2" s="138"/>
    </row>
    <row r="3" spans="1:29" ht="18">
      <c r="A3" s="1" t="s">
        <v>0</v>
      </c>
      <c r="I3" s="1" t="s">
        <v>0</v>
      </c>
      <c r="J3" s="152"/>
      <c r="K3" s="153"/>
      <c r="L3" s="153"/>
      <c r="M3" s="154"/>
      <c r="N3" s="283"/>
      <c r="O3" s="283"/>
      <c r="P3" s="155"/>
      <c r="Q3" s="284"/>
      <c r="R3" s="284"/>
      <c r="T3" s="1" t="s">
        <v>0</v>
      </c>
      <c r="U3" s="152"/>
      <c r="V3" s="153"/>
      <c r="W3" s="153"/>
      <c r="X3" s="154"/>
      <c r="Y3" s="283"/>
      <c r="Z3" s="283"/>
      <c r="AA3" s="155"/>
      <c r="AB3" s="284"/>
      <c r="AC3" s="284"/>
    </row>
    <row r="4" spans="1:29" ht="15.75">
      <c r="F4" s="122" t="s">
        <v>79</v>
      </c>
      <c r="G4" s="177">
        <v>9</v>
      </c>
      <c r="I4" s="138"/>
      <c r="J4" s="138"/>
      <c r="K4" s="138"/>
      <c r="L4" s="138"/>
      <c r="M4" s="138"/>
      <c r="N4" s="139"/>
      <c r="O4" s="138"/>
      <c r="P4" s="138"/>
      <c r="Q4" s="138"/>
      <c r="R4" s="122" t="s">
        <v>41</v>
      </c>
      <c r="T4" s="138"/>
      <c r="U4" s="138"/>
      <c r="V4" s="138"/>
      <c r="W4" s="138"/>
      <c r="X4" s="138"/>
      <c r="Y4" s="139"/>
      <c r="Z4" s="138"/>
      <c r="AA4" s="138"/>
      <c r="AB4" s="138"/>
      <c r="AC4" s="122" t="s">
        <v>41</v>
      </c>
    </row>
    <row r="5" spans="1:29" ht="15.75">
      <c r="A5" s="285" t="str">
        <f>'Reikningur 1'!A5:G5</f>
        <v xml:space="preserve">Heiti verks: </v>
      </c>
      <c r="B5" s="285"/>
      <c r="C5" s="287"/>
      <c r="D5" s="287"/>
      <c r="E5" s="287"/>
      <c r="F5" s="287"/>
      <c r="G5" s="287"/>
      <c r="H5" s="3"/>
      <c r="I5" s="159" t="str">
        <f>'Grunnur  '!A5</f>
        <v xml:space="preserve">Heiti verks: </v>
      </c>
      <c r="J5" s="171"/>
      <c r="K5" s="171"/>
      <c r="L5" s="171"/>
      <c r="M5" s="171"/>
      <c r="N5" s="179"/>
      <c r="O5" s="179"/>
      <c r="P5" s="159"/>
      <c r="Q5" s="156"/>
      <c r="R5" s="156"/>
      <c r="T5" s="159" t="str">
        <f>'Grunnur  '!$A$5</f>
        <v xml:space="preserve">Heiti verks: </v>
      </c>
      <c r="U5" s="171"/>
      <c r="V5" s="171"/>
      <c r="W5" s="171"/>
      <c r="X5" s="171"/>
      <c r="Y5" s="179"/>
      <c r="Z5" s="179"/>
      <c r="AA5" s="159"/>
      <c r="AB5" s="156"/>
      <c r="AC5" s="156"/>
    </row>
    <row r="6" spans="1:29" ht="15.75">
      <c r="F6" s="42"/>
      <c r="G6" s="121"/>
      <c r="H6" s="42"/>
      <c r="I6" s="170"/>
      <c r="J6" s="170"/>
      <c r="K6" s="172"/>
      <c r="L6" s="170"/>
      <c r="M6" s="170"/>
      <c r="N6" s="173"/>
      <c r="O6" s="170"/>
      <c r="P6" s="170"/>
      <c r="Q6" s="138"/>
      <c r="R6" s="138"/>
      <c r="T6" s="170"/>
      <c r="U6" s="170"/>
      <c r="V6" s="172"/>
      <c r="W6" s="170"/>
      <c r="X6" s="170"/>
      <c r="Y6" s="173"/>
      <c r="Z6" s="170"/>
      <c r="AA6" s="170"/>
      <c r="AB6" s="138"/>
      <c r="AC6" s="138"/>
    </row>
    <row r="7" spans="1:29" ht="15.75">
      <c r="A7" s="285" t="str">
        <f>'Reikningur 1'!A7:D7</f>
        <v xml:space="preserve">Verktaki:  </v>
      </c>
      <c r="B7" s="285"/>
      <c r="C7" s="285"/>
      <c r="D7" s="285"/>
      <c r="E7" s="286" t="str">
        <f>'Reikningur 1'!E7:G7</f>
        <v xml:space="preserve">kt: </v>
      </c>
      <c r="F7" s="286"/>
      <c r="G7" s="286"/>
      <c r="H7" s="4"/>
      <c r="I7" s="160" t="str">
        <f>'Grunnur  '!A7</f>
        <v xml:space="preserve">Verktaki:  </v>
      </c>
      <c r="J7" s="159"/>
      <c r="K7" s="159"/>
      <c r="L7" s="159"/>
      <c r="M7" s="174"/>
      <c r="N7" s="166"/>
      <c r="O7" s="166" t="str">
        <f>Kennitala</f>
        <v xml:space="preserve">kt: </v>
      </c>
      <c r="P7" s="159"/>
      <c r="Q7" s="284"/>
      <c r="R7" s="284"/>
      <c r="T7" s="160" t="str">
        <f>'Grunnur  '!$A$7</f>
        <v xml:space="preserve">Verktaki:  </v>
      </c>
      <c r="U7" s="159"/>
      <c r="V7" s="159"/>
      <c r="W7" s="159"/>
      <c r="X7" s="254"/>
      <c r="Y7" s="166"/>
      <c r="Z7" s="166" t="str">
        <f>Kennitala</f>
        <v xml:space="preserve">kt: </v>
      </c>
      <c r="AA7" s="159"/>
      <c r="AB7" s="284"/>
      <c r="AC7" s="284"/>
    </row>
    <row r="8" spans="1:29" ht="15">
      <c r="F8" s="116">
        <f>TYPE(G6)</f>
        <v>1</v>
      </c>
      <c r="G8" s="116" t="b">
        <f>IF(F8=2,IF(G25&lt;=100%,2,0))</f>
        <v>0</v>
      </c>
      <c r="I8" s="170"/>
      <c r="J8" s="170"/>
      <c r="K8" s="170"/>
      <c r="L8" s="170"/>
      <c r="M8" s="170"/>
      <c r="N8" s="173"/>
      <c r="O8" s="170"/>
      <c r="P8" s="170"/>
      <c r="Q8" s="138"/>
      <c r="R8" s="138"/>
      <c r="T8" s="170"/>
      <c r="U8" s="170"/>
      <c r="V8" s="170"/>
      <c r="W8" s="170"/>
      <c r="X8" s="170"/>
      <c r="Y8" s="173"/>
      <c r="Z8" s="170"/>
      <c r="AA8" s="170"/>
      <c r="AB8" s="138"/>
      <c r="AC8" s="138"/>
    </row>
    <row r="9" spans="1:29" ht="15.75">
      <c r="A9" s="268" t="s">
        <v>2</v>
      </c>
      <c r="B9" s="268"/>
      <c r="C9" s="268"/>
      <c r="D9" s="87" t="s">
        <v>32</v>
      </c>
      <c r="E9" s="88"/>
      <c r="F9" s="89"/>
      <c r="G9" s="89"/>
      <c r="H9" s="64"/>
      <c r="I9" s="164" t="str">
        <f>A9</f>
        <v>Tímabil:</v>
      </c>
      <c r="J9" s="288"/>
      <c r="K9" s="288"/>
      <c r="L9" s="288"/>
      <c r="M9" s="288"/>
      <c r="N9" s="163"/>
      <c r="O9" s="163" t="str">
        <f>D9</f>
        <v>Dagsetn. verkstöðu:</v>
      </c>
      <c r="P9" s="164"/>
      <c r="Q9" s="143"/>
      <c r="R9" s="143"/>
      <c r="T9" s="164" t="str">
        <f>$A$9</f>
        <v>Tímabil:</v>
      </c>
      <c r="U9" s="181"/>
      <c r="V9" s="181"/>
      <c r="W9" s="181"/>
      <c r="X9" s="181"/>
      <c r="Y9" s="163"/>
      <c r="Z9" s="163" t="str">
        <f>$D$9</f>
        <v>Dagsetn. verkstöðu:</v>
      </c>
      <c r="AA9" s="164"/>
      <c r="AB9" s="143"/>
      <c r="AC9" s="143"/>
    </row>
    <row r="10" spans="1:29">
      <c r="H10" s="7"/>
      <c r="I10" s="138"/>
      <c r="J10" s="138"/>
      <c r="K10" s="150"/>
      <c r="L10" s="138"/>
      <c r="M10" s="138"/>
      <c r="N10" s="139"/>
      <c r="O10" s="138"/>
      <c r="P10" s="138"/>
      <c r="Q10" s="138"/>
      <c r="R10" s="138"/>
      <c r="T10" s="138"/>
      <c r="U10" s="138"/>
      <c r="V10" s="150"/>
      <c r="W10" s="138"/>
      <c r="X10" s="138"/>
      <c r="Y10" s="139"/>
      <c r="Z10" s="138"/>
      <c r="AA10" s="138"/>
      <c r="AB10" s="138"/>
      <c r="AC10" s="138"/>
    </row>
    <row r="11" spans="1:29">
      <c r="A11" s="6"/>
      <c r="B11" s="6"/>
      <c r="C11" s="6"/>
      <c r="D11" s="6"/>
      <c r="E11" s="6"/>
      <c r="F11" s="6"/>
      <c r="G11" s="6"/>
      <c r="H11" s="7"/>
      <c r="I11" s="112" t="s">
        <v>47</v>
      </c>
      <c r="J11" s="90" t="s">
        <v>57</v>
      </c>
      <c r="K11" s="101" t="s">
        <v>48</v>
      </c>
      <c r="L11" s="90" t="s">
        <v>49</v>
      </c>
      <c r="M11" s="90" t="s">
        <v>50</v>
      </c>
      <c r="N11" s="94" t="s">
        <v>7</v>
      </c>
      <c r="O11" s="93"/>
      <c r="P11" s="90" t="s">
        <v>51</v>
      </c>
      <c r="Q11" s="91" t="s">
        <v>52</v>
      </c>
      <c r="R11" s="93"/>
      <c r="T11" s="112" t="s">
        <v>47</v>
      </c>
      <c r="U11" s="90" t="s">
        <v>57</v>
      </c>
      <c r="V11" s="101" t="s">
        <v>48</v>
      </c>
      <c r="W11" s="90" t="s">
        <v>49</v>
      </c>
      <c r="X11" s="90" t="s">
        <v>50</v>
      </c>
      <c r="Y11" s="94" t="s">
        <v>7</v>
      </c>
      <c r="Z11" s="93"/>
      <c r="AA11" s="90" t="s">
        <v>51</v>
      </c>
      <c r="AB11" s="91" t="s">
        <v>52</v>
      </c>
      <c r="AC11" s="93"/>
    </row>
    <row r="12" spans="1:29" ht="15.75">
      <c r="A12" s="17"/>
      <c r="B12" s="18" t="s">
        <v>54</v>
      </c>
      <c r="C12" s="18" t="s">
        <v>4</v>
      </c>
      <c r="D12" s="18" t="s">
        <v>9</v>
      </c>
      <c r="E12" s="18" t="s">
        <v>60</v>
      </c>
      <c r="F12" s="18" t="s">
        <v>23</v>
      </c>
      <c r="G12" s="18" t="s">
        <v>13</v>
      </c>
      <c r="H12" s="62"/>
      <c r="I12" s="102"/>
      <c r="J12" s="113"/>
      <c r="K12" s="104"/>
      <c r="L12" s="103"/>
      <c r="M12" s="114"/>
      <c r="N12" s="281"/>
      <c r="O12" s="282"/>
      <c r="P12" s="115"/>
      <c r="Q12" s="277"/>
      <c r="R12" s="278"/>
      <c r="T12" s="102"/>
      <c r="U12" s="113"/>
      <c r="V12" s="104"/>
      <c r="W12" s="103"/>
      <c r="X12" s="114"/>
      <c r="Y12" s="281"/>
      <c r="Z12" s="282"/>
      <c r="AA12" s="115"/>
      <c r="AB12" s="277"/>
      <c r="AC12" s="278"/>
    </row>
    <row r="13" spans="1:29">
      <c r="A13" s="17" t="s">
        <v>3</v>
      </c>
      <c r="B13" s="18" t="s">
        <v>10</v>
      </c>
      <c r="C13" s="18" t="s">
        <v>11</v>
      </c>
      <c r="D13" s="18" t="s">
        <v>20</v>
      </c>
      <c r="E13" s="18" t="s">
        <v>12</v>
      </c>
      <c r="F13" s="18" t="s">
        <v>12</v>
      </c>
      <c r="G13" s="18" t="s">
        <v>12</v>
      </c>
      <c r="H13" s="62"/>
      <c r="I13" s="90" t="s">
        <v>56</v>
      </c>
      <c r="J13" s="91" t="s">
        <v>53</v>
      </c>
      <c r="K13" s="92"/>
      <c r="L13" s="92"/>
      <c r="M13" s="93"/>
      <c r="N13" s="94" t="s">
        <v>54</v>
      </c>
      <c r="O13" s="93"/>
      <c r="P13" s="91" t="s">
        <v>55</v>
      </c>
      <c r="Q13" s="95"/>
      <c r="R13" s="96"/>
      <c r="T13" s="90" t="s">
        <v>56</v>
      </c>
      <c r="U13" s="91" t="s">
        <v>53</v>
      </c>
      <c r="V13" s="92"/>
      <c r="W13" s="92"/>
      <c r="X13" s="93"/>
      <c r="Y13" s="94" t="s">
        <v>54</v>
      </c>
      <c r="Z13" s="93"/>
      <c r="AA13" s="91" t="s">
        <v>55</v>
      </c>
      <c r="AB13" s="95"/>
      <c r="AC13" s="96"/>
    </row>
    <row r="14" spans="1:29" ht="15.75">
      <c r="A14" s="19"/>
      <c r="B14" s="20"/>
      <c r="C14" s="21"/>
      <c r="D14" s="22">
        <f>1-Fast_gjald_hlutfall</f>
        <v>1</v>
      </c>
      <c r="E14" s="20"/>
      <c r="F14" s="20"/>
      <c r="G14" s="20"/>
      <c r="H14" s="62"/>
      <c r="I14" s="97"/>
      <c r="J14" s="274"/>
      <c r="K14" s="275"/>
      <c r="L14" s="275"/>
      <c r="M14" s="276"/>
      <c r="N14" s="272"/>
      <c r="O14" s="273"/>
      <c r="P14" s="98"/>
      <c r="Q14" s="99"/>
      <c r="R14" s="100"/>
      <c r="T14" s="97"/>
      <c r="U14" s="274"/>
      <c r="V14" s="275"/>
      <c r="W14" s="275"/>
      <c r="X14" s="276"/>
      <c r="Y14" s="272"/>
      <c r="Z14" s="273"/>
      <c r="AA14" s="98"/>
      <c r="AB14" s="99"/>
      <c r="AC14" s="100"/>
    </row>
    <row r="15" spans="1:29">
      <c r="A15" s="5"/>
      <c r="B15" s="77"/>
      <c r="D15" s="3"/>
      <c r="E15" s="3"/>
      <c r="F15" s="3"/>
      <c r="I15" s="90" t="s">
        <v>47</v>
      </c>
      <c r="J15" s="90" t="s">
        <v>57</v>
      </c>
      <c r="K15" s="101" t="s">
        <v>48</v>
      </c>
      <c r="L15" s="90" t="s">
        <v>49</v>
      </c>
      <c r="M15" s="90" t="s">
        <v>50</v>
      </c>
      <c r="N15" s="94" t="s">
        <v>7</v>
      </c>
      <c r="O15" s="93"/>
      <c r="P15" s="90" t="s">
        <v>51</v>
      </c>
      <c r="Q15" s="91" t="s">
        <v>52</v>
      </c>
      <c r="R15" s="93"/>
      <c r="T15" s="90" t="s">
        <v>47</v>
      </c>
      <c r="U15" s="90" t="s">
        <v>57</v>
      </c>
      <c r="V15" s="101" t="s">
        <v>48</v>
      </c>
      <c r="W15" s="90" t="s">
        <v>49</v>
      </c>
      <c r="X15" s="90" t="s">
        <v>50</v>
      </c>
      <c r="Y15" s="94" t="s">
        <v>7</v>
      </c>
      <c r="Z15" s="93"/>
      <c r="AA15" s="90" t="s">
        <v>51</v>
      </c>
      <c r="AB15" s="91" t="s">
        <v>52</v>
      </c>
      <c r="AC15" s="93"/>
    </row>
    <row r="16" spans="1:29" ht="15.75">
      <c r="A16" s="5" t="str">
        <f>'Grunnur  '!A16</f>
        <v>92.1 Færðargreining</v>
      </c>
      <c r="B16" s="118"/>
      <c r="C16" s="8">
        <f>Smábíll_einv</f>
        <v>0</v>
      </c>
      <c r="D16" s="8">
        <f>C16*B16*$D$14</f>
        <v>0</v>
      </c>
      <c r="E16" s="8">
        <f>B16+'Reikningur 8'!E16</f>
        <v>0</v>
      </c>
      <c r="F16" s="8">
        <f>D16+'Reikningur 8'!F16</f>
        <v>0</v>
      </c>
      <c r="G16" s="13" t="str">
        <f>IF(F16=0," ",E16/'Grunnur  '!C16)</f>
        <v xml:space="preserve"> </v>
      </c>
      <c r="H16" s="13"/>
      <c r="I16" s="102"/>
      <c r="J16" s="103"/>
      <c r="K16" s="104"/>
      <c r="L16" s="103"/>
      <c r="M16" s="105"/>
      <c r="N16" s="279"/>
      <c r="O16" s="280"/>
      <c r="P16" s="97"/>
      <c r="Q16" s="277"/>
      <c r="R16" s="278"/>
      <c r="T16" s="102"/>
      <c r="U16" s="103"/>
      <c r="V16" s="104"/>
      <c r="W16" s="103"/>
      <c r="X16" s="105"/>
      <c r="Y16" s="279"/>
      <c r="Z16" s="280"/>
      <c r="AA16" s="97"/>
      <c r="AB16" s="277"/>
      <c r="AC16" s="278"/>
    </row>
    <row r="17" spans="1:29">
      <c r="A17" s="5" t="str">
        <f>'Grunnur  '!A17</f>
        <v>92.21 Snjómokstur og hálkuv.</v>
      </c>
      <c r="B17" s="189"/>
      <c r="C17" s="8">
        <f>Vörubíll_mokstur_einv</f>
        <v>0</v>
      </c>
      <c r="D17" s="8">
        <f t="shared" ref="D17:D24" si="0">C17*B17*$D$14</f>
        <v>0</v>
      </c>
      <c r="E17" s="8">
        <f>B17+'Reikningur 8'!E17</f>
        <v>0</v>
      </c>
      <c r="F17" s="8">
        <f>D17+'Reikningur 8'!F17</f>
        <v>0</v>
      </c>
      <c r="G17" s="13" t="str">
        <f>IF(F17=0," ",E17/'Grunnur  '!C17)</f>
        <v xml:space="preserve"> </v>
      </c>
      <c r="H17" s="13"/>
      <c r="I17" s="90" t="s">
        <v>56</v>
      </c>
      <c r="J17" s="91" t="s">
        <v>53</v>
      </c>
      <c r="K17" s="92"/>
      <c r="L17" s="92"/>
      <c r="M17" s="93"/>
      <c r="N17" s="94" t="s">
        <v>54</v>
      </c>
      <c r="O17" s="93"/>
      <c r="P17" s="91" t="s">
        <v>55</v>
      </c>
      <c r="Q17" s="95"/>
      <c r="R17" s="96"/>
      <c r="T17" s="90" t="s">
        <v>56</v>
      </c>
      <c r="U17" s="91" t="s">
        <v>53</v>
      </c>
      <c r="V17" s="92"/>
      <c r="W17" s="92"/>
      <c r="X17" s="93"/>
      <c r="Y17" s="94" t="s">
        <v>54</v>
      </c>
      <c r="Z17" s="93"/>
      <c r="AA17" s="91" t="s">
        <v>55</v>
      </c>
      <c r="AB17" s="95"/>
      <c r="AC17" s="96"/>
    </row>
    <row r="18" spans="1:29" ht="15.75">
      <c r="A18" s="5" t="str">
        <f>'Grunnur  '!A18</f>
        <v>92.22 Upprif með undirtönn</v>
      </c>
      <c r="B18" s="118"/>
      <c r="C18" s="8">
        <f>Vörubíll_undirtönn_einv</f>
        <v>0</v>
      </c>
      <c r="D18" s="8">
        <f t="shared" si="0"/>
        <v>0</v>
      </c>
      <c r="E18" s="8">
        <f>B18+'Reikningur 8'!E18</f>
        <v>0</v>
      </c>
      <c r="F18" s="8">
        <f>D18+'Reikningur 8'!F18</f>
        <v>0</v>
      </c>
      <c r="G18" s="13" t="str">
        <f>IF(F18=0," ",E18/'Grunnur  '!C18)</f>
        <v xml:space="preserve"> </v>
      </c>
      <c r="H18" s="13"/>
      <c r="I18" s="97"/>
      <c r="J18" s="274"/>
      <c r="K18" s="275"/>
      <c r="L18" s="275"/>
      <c r="M18" s="276"/>
      <c r="N18" s="272"/>
      <c r="O18" s="273"/>
      <c r="P18" s="98"/>
      <c r="Q18" s="99"/>
      <c r="R18" s="100"/>
      <c r="T18" s="97"/>
      <c r="U18" s="274"/>
      <c r="V18" s="275"/>
      <c r="W18" s="275"/>
      <c r="X18" s="276"/>
      <c r="Y18" s="272"/>
      <c r="Z18" s="273"/>
      <c r="AA18" s="98"/>
      <c r="AB18" s="99"/>
      <c r="AC18" s="100"/>
    </row>
    <row r="19" spans="1:29">
      <c r="A19" s="5" t="str">
        <f>'Grunnur  '!A19</f>
        <v>92.23 Lausakeyrsla vörub.</v>
      </c>
      <c r="B19" s="118"/>
      <c r="C19" s="8">
        <f>Vinnuvél_1_einv</f>
        <v>0</v>
      </c>
      <c r="D19" s="8">
        <f t="shared" si="0"/>
        <v>0</v>
      </c>
      <c r="E19" s="8">
        <f>B19+'Reikningur 8'!E19</f>
        <v>0</v>
      </c>
      <c r="F19" s="8">
        <f>D19+'Reikningur 8'!F19</f>
        <v>0</v>
      </c>
      <c r="G19" s="13" t="str">
        <f>IF(F19=0," ",E19/'Grunnur  '!C19)</f>
        <v xml:space="preserve"> </v>
      </c>
      <c r="H19" s="13"/>
      <c r="I19" s="90" t="s">
        <v>47</v>
      </c>
      <c r="J19" s="90" t="s">
        <v>57</v>
      </c>
      <c r="K19" s="101" t="s">
        <v>48</v>
      </c>
      <c r="L19" s="90" t="s">
        <v>49</v>
      </c>
      <c r="M19" s="90" t="s">
        <v>50</v>
      </c>
      <c r="N19" s="94" t="s">
        <v>7</v>
      </c>
      <c r="O19" s="93"/>
      <c r="P19" s="90" t="s">
        <v>51</v>
      </c>
      <c r="Q19" s="91" t="s">
        <v>52</v>
      </c>
      <c r="R19" s="93"/>
      <c r="T19" s="90" t="s">
        <v>47</v>
      </c>
      <c r="U19" s="90" t="s">
        <v>57</v>
      </c>
      <c r="V19" s="101" t="s">
        <v>48</v>
      </c>
      <c r="W19" s="90" t="s">
        <v>49</v>
      </c>
      <c r="X19" s="90" t="s">
        <v>50</v>
      </c>
      <c r="Y19" s="94" t="s">
        <v>7</v>
      </c>
      <c r="Z19" s="93"/>
      <c r="AA19" s="90" t="s">
        <v>51</v>
      </c>
      <c r="AB19" s="91" t="s">
        <v>52</v>
      </c>
      <c r="AC19" s="93"/>
    </row>
    <row r="20" spans="1:29" ht="15.75">
      <c r="A20" s="5" t="str">
        <f>'Grunnur  '!A20</f>
        <v>92.3 Snjómokstur með vinnuv.</v>
      </c>
      <c r="B20" s="118"/>
      <c r="C20" s="8">
        <f>Vinnuvél_2_einv</f>
        <v>0</v>
      </c>
      <c r="D20" s="8">
        <f t="shared" si="0"/>
        <v>0</v>
      </c>
      <c r="E20" s="8">
        <f>B20+'Reikningur 8'!E20</f>
        <v>0</v>
      </c>
      <c r="F20" s="8">
        <f>D20+'Reikningur 8'!F20</f>
        <v>0</v>
      </c>
      <c r="G20" s="13" t="str">
        <f>IF(F20=0," ",E20/'Grunnur  '!C20)</f>
        <v xml:space="preserve"> </v>
      </c>
      <c r="H20" s="13"/>
      <c r="I20" s="102"/>
      <c r="J20" s="103"/>
      <c r="K20" s="104"/>
      <c r="L20" s="103"/>
      <c r="M20" s="105"/>
      <c r="N20" s="252"/>
      <c r="O20" s="253"/>
      <c r="P20" s="97"/>
      <c r="Q20" s="250"/>
      <c r="R20" s="251"/>
      <c r="T20" s="102"/>
      <c r="U20" s="103"/>
      <c r="V20" s="104"/>
      <c r="W20" s="103"/>
      <c r="X20" s="105"/>
      <c r="Y20" s="252"/>
      <c r="Z20" s="253"/>
      <c r="AA20" s="97"/>
      <c r="AB20" s="250"/>
      <c r="AC20" s="251"/>
    </row>
    <row r="21" spans="1:29">
      <c r="A21" s="5" t="str">
        <f>'Grunnur  '!A21</f>
        <v xml:space="preserve">92.8 Biðtími </v>
      </c>
      <c r="B21" s="118"/>
      <c r="C21" s="8">
        <f>Vinnuvél_3_einv</f>
        <v>0</v>
      </c>
      <c r="D21" s="8">
        <f t="shared" si="0"/>
        <v>0</v>
      </c>
      <c r="E21" s="8">
        <f>B21+'Reikningur 8'!E21</f>
        <v>0</v>
      </c>
      <c r="F21" s="8">
        <f>D21+'Reikningur 8'!F21</f>
        <v>0</v>
      </c>
      <c r="G21" s="13" t="str">
        <f>IF(F21=0," ",E21/'Grunnur  '!C21)</f>
        <v xml:space="preserve"> </v>
      </c>
      <c r="H21" s="13"/>
      <c r="I21" s="90" t="s">
        <v>56</v>
      </c>
      <c r="J21" s="91" t="s">
        <v>53</v>
      </c>
      <c r="K21" s="92"/>
      <c r="L21" s="92"/>
      <c r="M21" s="93"/>
      <c r="N21" s="94" t="s">
        <v>54</v>
      </c>
      <c r="O21" s="93"/>
      <c r="P21" s="91" t="s">
        <v>55</v>
      </c>
      <c r="Q21" s="95"/>
      <c r="R21" s="96"/>
      <c r="T21" s="90" t="s">
        <v>56</v>
      </c>
      <c r="U21" s="91" t="s">
        <v>53</v>
      </c>
      <c r="V21" s="92"/>
      <c r="W21" s="92"/>
      <c r="X21" s="93"/>
      <c r="Y21" s="94" t="s">
        <v>54</v>
      </c>
      <c r="Z21" s="93"/>
      <c r="AA21" s="91" t="s">
        <v>55</v>
      </c>
      <c r="AB21" s="95"/>
      <c r="AC21" s="96"/>
    </row>
    <row r="22" spans="1:29" ht="15.75">
      <c r="A22" s="5">
        <f>'Grunnur  '!A22</f>
        <v>0</v>
      </c>
      <c r="B22" s="118"/>
      <c r="C22" s="8">
        <f>Vinnuvél_4_einv</f>
        <v>0</v>
      </c>
      <c r="D22" s="8">
        <f t="shared" si="0"/>
        <v>0</v>
      </c>
      <c r="E22" s="8">
        <f>B22+'Reikningur 8'!E22</f>
        <v>0</v>
      </c>
      <c r="F22" s="8">
        <f>D22+'Reikningur 8'!F22</f>
        <v>0</v>
      </c>
      <c r="G22" s="13" t="str">
        <f>IF(F22=0," ",E22/'Grunnur  '!C22)</f>
        <v xml:space="preserve"> </v>
      </c>
      <c r="H22" s="13"/>
      <c r="I22" s="97"/>
      <c r="J22" s="247"/>
      <c r="K22" s="248"/>
      <c r="L22" s="248"/>
      <c r="M22" s="249"/>
      <c r="N22" s="245"/>
      <c r="O22" s="246"/>
      <c r="P22" s="98"/>
      <c r="Q22" s="99"/>
      <c r="R22" s="100"/>
      <c r="T22" s="97"/>
      <c r="U22" s="247"/>
      <c r="V22" s="248"/>
      <c r="W22" s="248"/>
      <c r="X22" s="249"/>
      <c r="Y22" s="245"/>
      <c r="Z22" s="246"/>
      <c r="AA22" s="98"/>
      <c r="AB22" s="99"/>
      <c r="AC22" s="100"/>
    </row>
    <row r="23" spans="1:29">
      <c r="A23" s="5">
        <f>'Grunnur  '!A23</f>
        <v>0</v>
      </c>
      <c r="B23" s="118"/>
      <c r="C23" s="8">
        <f>Biðtími_smábíll_einv</f>
        <v>0</v>
      </c>
      <c r="D23" s="8">
        <f t="shared" si="0"/>
        <v>0</v>
      </c>
      <c r="E23" s="8">
        <f>B23+'Reikningur 8'!E23</f>
        <v>0</v>
      </c>
      <c r="F23" s="8">
        <f>D23+'Reikningur 8'!F23</f>
        <v>0</v>
      </c>
      <c r="G23" s="13" t="str">
        <f>IF(F23=0," ",E23/'Grunnur  '!C23)</f>
        <v xml:space="preserve"> </v>
      </c>
      <c r="H23" s="13"/>
      <c r="I23" s="90" t="s">
        <v>47</v>
      </c>
      <c r="J23" s="90" t="s">
        <v>57</v>
      </c>
      <c r="K23" s="101" t="s">
        <v>48</v>
      </c>
      <c r="L23" s="90" t="s">
        <v>49</v>
      </c>
      <c r="M23" s="90" t="s">
        <v>50</v>
      </c>
      <c r="N23" s="94" t="s">
        <v>7</v>
      </c>
      <c r="O23" s="93"/>
      <c r="P23" s="90" t="s">
        <v>51</v>
      </c>
      <c r="Q23" s="91" t="s">
        <v>52</v>
      </c>
      <c r="R23" s="93"/>
      <c r="T23" s="90" t="s">
        <v>47</v>
      </c>
      <c r="U23" s="90" t="s">
        <v>57</v>
      </c>
      <c r="V23" s="101" t="s">
        <v>48</v>
      </c>
      <c r="W23" s="90" t="s">
        <v>49</v>
      </c>
      <c r="X23" s="90" t="s">
        <v>50</v>
      </c>
      <c r="Y23" s="94" t="s">
        <v>7</v>
      </c>
      <c r="Z23" s="93"/>
      <c r="AA23" s="90" t="s">
        <v>51</v>
      </c>
      <c r="AB23" s="91" t="s">
        <v>52</v>
      </c>
      <c r="AC23" s="93"/>
    </row>
    <row r="24" spans="1:29" ht="15.75">
      <c r="A24" s="5">
        <f>'Grunnur  '!A24</f>
        <v>0</v>
      </c>
      <c r="B24" s="118"/>
      <c r="C24" s="8">
        <f>Biðtími_vörubíll_einv</f>
        <v>0</v>
      </c>
      <c r="D24" s="8">
        <f t="shared" si="0"/>
        <v>0</v>
      </c>
      <c r="E24" s="8">
        <f>B24+'Reikningur 8'!E24</f>
        <v>0</v>
      </c>
      <c r="F24" s="8">
        <f>D24+'Reikningur 8'!F24</f>
        <v>0</v>
      </c>
      <c r="G24" s="13" t="str">
        <f>IF(F24=0," ",E24/'Grunnur  '!C24)</f>
        <v xml:space="preserve"> </v>
      </c>
      <c r="H24" s="13"/>
      <c r="I24" s="102"/>
      <c r="J24" s="103"/>
      <c r="K24" s="104"/>
      <c r="L24" s="103"/>
      <c r="M24" s="105"/>
      <c r="N24" s="252"/>
      <c r="O24" s="253"/>
      <c r="P24" s="97"/>
      <c r="Q24" s="250"/>
      <c r="R24" s="251"/>
      <c r="T24" s="102"/>
      <c r="U24" s="103"/>
      <c r="V24" s="104"/>
      <c r="W24" s="103"/>
      <c r="X24" s="105"/>
      <c r="Y24" s="252"/>
      <c r="Z24" s="253"/>
      <c r="AA24" s="97"/>
      <c r="AB24" s="250"/>
      <c r="AC24" s="251"/>
    </row>
    <row r="25" spans="1:29" ht="13.5" thickBot="1">
      <c r="A25" s="29" t="s">
        <v>19</v>
      </c>
      <c r="B25" s="23"/>
      <c r="C25" s="23"/>
      <c r="D25" s="25">
        <f>SUM(D16:D24)</f>
        <v>0</v>
      </c>
      <c r="E25" s="23"/>
      <c r="F25" s="23">
        <f>SUM(F16:F24)</f>
        <v>0</v>
      </c>
      <c r="G25" s="26" t="e">
        <f>(F25/D14)/Heildarupphæð</f>
        <v>#DIV/0!</v>
      </c>
      <c r="H25" s="63"/>
      <c r="I25" s="90" t="s">
        <v>56</v>
      </c>
      <c r="J25" s="91" t="s">
        <v>53</v>
      </c>
      <c r="K25" s="92"/>
      <c r="L25" s="92"/>
      <c r="M25" s="93"/>
      <c r="N25" s="94" t="s">
        <v>54</v>
      </c>
      <c r="O25" s="93"/>
      <c r="P25" s="91" t="s">
        <v>55</v>
      </c>
      <c r="Q25" s="95"/>
      <c r="R25" s="96"/>
      <c r="T25" s="90" t="s">
        <v>56</v>
      </c>
      <c r="U25" s="91" t="s">
        <v>53</v>
      </c>
      <c r="V25" s="92"/>
      <c r="W25" s="92"/>
      <c r="X25" s="93"/>
      <c r="Y25" s="94" t="s">
        <v>54</v>
      </c>
      <c r="Z25" s="93"/>
      <c r="AA25" s="91" t="s">
        <v>55</v>
      </c>
      <c r="AB25" s="95"/>
      <c r="AC25" s="96"/>
    </row>
    <row r="26" spans="1:29" ht="16.5" thickTop="1">
      <c r="B26" s="10"/>
      <c r="C26" s="11"/>
      <c r="D26" s="12"/>
      <c r="E26" s="10"/>
      <c r="F26" s="10"/>
      <c r="G26" s="10"/>
      <c r="H26" s="10"/>
      <c r="I26" s="97"/>
      <c r="J26" s="247"/>
      <c r="K26" s="248"/>
      <c r="L26" s="248"/>
      <c r="M26" s="249"/>
      <c r="N26" s="245"/>
      <c r="O26" s="246"/>
      <c r="P26" s="98"/>
      <c r="Q26" s="99"/>
      <c r="R26" s="100"/>
      <c r="T26" s="97"/>
      <c r="U26" s="247"/>
      <c r="V26" s="248"/>
      <c r="W26" s="248"/>
      <c r="X26" s="249"/>
      <c r="Y26" s="245"/>
      <c r="Z26" s="246"/>
      <c r="AA26" s="98"/>
      <c r="AB26" s="99"/>
      <c r="AC26" s="100"/>
    </row>
    <row r="27" spans="1:29">
      <c r="G27" s="13"/>
      <c r="H27" s="13"/>
      <c r="I27" s="90" t="s">
        <v>47</v>
      </c>
      <c r="J27" s="90" t="s">
        <v>57</v>
      </c>
      <c r="K27" s="101" t="s">
        <v>48</v>
      </c>
      <c r="L27" s="90" t="s">
        <v>49</v>
      </c>
      <c r="M27" s="90" t="s">
        <v>50</v>
      </c>
      <c r="N27" s="94" t="s">
        <v>7</v>
      </c>
      <c r="O27" s="93"/>
      <c r="P27" s="90" t="s">
        <v>51</v>
      </c>
      <c r="Q27" s="91" t="s">
        <v>52</v>
      </c>
      <c r="R27" s="93"/>
      <c r="T27" s="90" t="s">
        <v>47</v>
      </c>
      <c r="U27" s="90" t="s">
        <v>57</v>
      </c>
      <c r="V27" s="101" t="s">
        <v>48</v>
      </c>
      <c r="W27" s="90" t="s">
        <v>49</v>
      </c>
      <c r="X27" s="90" t="s">
        <v>50</v>
      </c>
      <c r="Y27" s="94" t="s">
        <v>7</v>
      </c>
      <c r="Z27" s="93"/>
      <c r="AA27" s="90" t="s">
        <v>51</v>
      </c>
      <c r="AB27" s="91" t="s">
        <v>52</v>
      </c>
      <c r="AC27" s="93"/>
    </row>
    <row r="28" spans="1:29" ht="15.75">
      <c r="A28" s="41" t="s">
        <v>22</v>
      </c>
      <c r="B28" s="107"/>
      <c r="I28" s="102"/>
      <c r="J28" s="103"/>
      <c r="K28" s="104"/>
      <c r="L28" s="103"/>
      <c r="M28" s="105"/>
      <c r="N28" s="252"/>
      <c r="O28" s="253"/>
      <c r="P28" s="97"/>
      <c r="Q28" s="98"/>
      <c r="R28" s="106"/>
      <c r="T28" s="102"/>
      <c r="U28" s="103"/>
      <c r="V28" s="104"/>
      <c r="W28" s="103"/>
      <c r="X28" s="105"/>
      <c r="Y28" s="252"/>
      <c r="Z28" s="253"/>
      <c r="AA28" s="97"/>
      <c r="AB28" s="98"/>
      <c r="AC28" s="106"/>
    </row>
    <row r="29" spans="1:29">
      <c r="I29" s="90" t="s">
        <v>56</v>
      </c>
      <c r="J29" s="91" t="s">
        <v>53</v>
      </c>
      <c r="K29" s="92"/>
      <c r="L29" s="92"/>
      <c r="M29" s="93"/>
      <c r="N29" s="94" t="s">
        <v>54</v>
      </c>
      <c r="O29" s="93"/>
      <c r="P29" s="91" t="s">
        <v>55</v>
      </c>
      <c r="Q29" s="95"/>
      <c r="R29" s="96"/>
      <c r="T29" s="90" t="s">
        <v>56</v>
      </c>
      <c r="U29" s="91" t="s">
        <v>53</v>
      </c>
      <c r="V29" s="92"/>
      <c r="W29" s="92"/>
      <c r="X29" s="93"/>
      <c r="Y29" s="94" t="s">
        <v>54</v>
      </c>
      <c r="Z29" s="93"/>
      <c r="AA29" s="91" t="s">
        <v>55</v>
      </c>
      <c r="AB29" s="95"/>
      <c r="AC29" s="96"/>
    </row>
    <row r="30" spans="1:29" ht="15.75">
      <c r="A30" s="43" t="s">
        <v>9</v>
      </c>
      <c r="B30" s="44" t="s">
        <v>26</v>
      </c>
      <c r="C30" s="44" t="s">
        <v>27</v>
      </c>
      <c r="D30" s="44" t="s">
        <v>24</v>
      </c>
      <c r="E30" s="240" t="s">
        <v>76</v>
      </c>
      <c r="F30" s="240" t="s">
        <v>78</v>
      </c>
      <c r="I30" s="97"/>
      <c r="J30" s="247"/>
      <c r="K30" s="248"/>
      <c r="L30" s="248"/>
      <c r="M30" s="249"/>
      <c r="N30" s="245"/>
      <c r="O30" s="246"/>
      <c r="P30" s="98"/>
      <c r="Q30" s="99"/>
      <c r="R30" s="100"/>
      <c r="T30" s="97"/>
      <c r="U30" s="247"/>
      <c r="V30" s="248"/>
      <c r="W30" s="248"/>
      <c r="X30" s="249"/>
      <c r="Y30" s="245"/>
      <c r="Z30" s="246"/>
      <c r="AA30" s="98"/>
      <c r="AB30" s="99"/>
      <c r="AC30" s="100"/>
    </row>
    <row r="31" spans="1:29">
      <c r="A31" s="243" t="str">
        <f>IF(Fast_gjald_hlutfall=0.2,"Breytilegur kostnaður 80 %",IF(Fast_gjald_hlutfall=0.25,"Breytilegur kostnaður 75 %",IF(Fast_gjald_hlutfall=0.3,"Breytilegur kostnaður 70 %","Villa leiðr. breytil kostn.")))</f>
        <v>Villa leiðr. breytil kostn.</v>
      </c>
      <c r="B31" s="14">
        <f>F25</f>
        <v>0</v>
      </c>
      <c r="C31" s="14">
        <f>'Reikningur 8'!F25</f>
        <v>0</v>
      </c>
      <c r="D31" s="14">
        <f>B31-C31</f>
        <v>0</v>
      </c>
      <c r="I31" s="90" t="s">
        <v>47</v>
      </c>
      <c r="J31" s="90" t="s">
        <v>57</v>
      </c>
      <c r="K31" s="101" t="s">
        <v>48</v>
      </c>
      <c r="L31" s="90" t="s">
        <v>49</v>
      </c>
      <c r="M31" s="90" t="s">
        <v>50</v>
      </c>
      <c r="N31" s="94" t="s">
        <v>7</v>
      </c>
      <c r="O31" s="93"/>
      <c r="P31" s="90" t="s">
        <v>51</v>
      </c>
      <c r="Q31" s="91" t="s">
        <v>52</v>
      </c>
      <c r="R31" s="93"/>
      <c r="T31" s="90" t="s">
        <v>47</v>
      </c>
      <c r="U31" s="90" t="s">
        <v>57</v>
      </c>
      <c r="V31" s="101" t="s">
        <v>48</v>
      </c>
      <c r="W31" s="90" t="s">
        <v>49</v>
      </c>
      <c r="X31" s="90" t="s">
        <v>50</v>
      </c>
      <c r="Y31" s="94" t="s">
        <v>7</v>
      </c>
      <c r="Z31" s="93"/>
      <c r="AA31" s="90" t="s">
        <v>51</v>
      </c>
      <c r="AB31" s="91" t="s">
        <v>52</v>
      </c>
      <c r="AC31" s="93"/>
    </row>
    <row r="32" spans="1:29" ht="15.75">
      <c r="A32" s="242" t="s">
        <v>81</v>
      </c>
      <c r="B32" s="40" t="e">
        <f>IF(E32&lt;=F32,E32,F32)</f>
        <v>#DIV/0!</v>
      </c>
      <c r="C32" s="14" t="e">
        <f>'Reikningur 8'!B32</f>
        <v>#DIV/0!</v>
      </c>
      <c r="D32" s="14" t="e">
        <f>B32-C32</f>
        <v>#DIV/0!</v>
      </c>
      <c r="E32" s="238" t="e">
        <f>'Grunnur  '!$G$23*Fast_gjald_hlutfall/Fast_gjald_fjöldi_gjalddaga*$G$4</f>
        <v>#DIV/0!</v>
      </c>
      <c r="F32" s="10" t="e">
        <f>IF(G25*100&lt;=200,(Fast_gjald_kr.+'Grunnur  '!$G$23*('Reikningur 9'!G25*100+(100-'Reikningur 9'!G25*100)*Fast_gjald_hlutfall)/100)-(Fast_gjald_kr.+F25),(Fast_gjald_kr.+'Grunnur  '!$G$23*(('Reikningur 9'!G25*100+(100-200)*Fast_gjald_hlutfall+(200-'Reikningur 9'!G25*100)*0.1)/100)-(Fast_gjald_kr.+F25)))</f>
        <v>#DIV/0!</v>
      </c>
      <c r="I32" s="102"/>
      <c r="J32" s="103"/>
      <c r="K32" s="104"/>
      <c r="L32" s="103"/>
      <c r="M32" s="105"/>
      <c r="N32" s="252"/>
      <c r="O32" s="253"/>
      <c r="P32" s="97"/>
      <c r="Q32" s="98"/>
      <c r="R32" s="106"/>
      <c r="T32" s="102"/>
      <c r="U32" s="103"/>
      <c r="V32" s="104"/>
      <c r="W32" s="103"/>
      <c r="X32" s="105"/>
      <c r="Y32" s="252"/>
      <c r="Z32" s="253"/>
      <c r="AA32" s="97"/>
      <c r="AB32" s="98"/>
      <c r="AC32" s="106"/>
    </row>
    <row r="33" spans="1:29">
      <c r="A33" s="242" t="s">
        <v>80</v>
      </c>
      <c r="B33" s="15" t="e">
        <f>B31+B32</f>
        <v>#DIV/0!</v>
      </c>
      <c r="C33" s="15" t="e">
        <f>C31+C32</f>
        <v>#DIV/0!</v>
      </c>
      <c r="D33" s="15" t="e">
        <f>B33-C33</f>
        <v>#DIV/0!</v>
      </c>
      <c r="H33" s="78"/>
      <c r="I33" s="90" t="s">
        <v>56</v>
      </c>
      <c r="J33" s="91" t="s">
        <v>53</v>
      </c>
      <c r="K33" s="92"/>
      <c r="L33" s="92"/>
      <c r="M33" s="93"/>
      <c r="N33" s="94" t="s">
        <v>54</v>
      </c>
      <c r="O33" s="93"/>
      <c r="P33" s="91" t="s">
        <v>55</v>
      </c>
      <c r="Q33" s="95"/>
      <c r="R33" s="96"/>
      <c r="T33" s="90" t="s">
        <v>56</v>
      </c>
      <c r="U33" s="91" t="s">
        <v>53</v>
      </c>
      <c r="V33" s="92"/>
      <c r="W33" s="92"/>
      <c r="X33" s="93"/>
      <c r="Y33" s="94" t="s">
        <v>54</v>
      </c>
      <c r="Z33" s="93"/>
      <c r="AA33" s="91" t="s">
        <v>55</v>
      </c>
      <c r="AB33" s="95"/>
      <c r="AC33" s="96"/>
    </row>
    <row r="34" spans="1:29" ht="15.75">
      <c r="A34" s="4" t="s">
        <v>14</v>
      </c>
      <c r="B34" s="14" t="e">
        <f>(Fast_gjald_kr./Fast_gjald_fjöldi_gjalddaga)*9</f>
        <v>#DIV/0!</v>
      </c>
      <c r="C34" s="14" t="e">
        <f>'Reikningur 8'!B34</f>
        <v>#DIV/0!</v>
      </c>
      <c r="D34" s="14" t="e">
        <f>B34-C34</f>
        <v>#DIV/0!</v>
      </c>
      <c r="I34" s="97"/>
      <c r="J34" s="247"/>
      <c r="K34" s="248"/>
      <c r="L34" s="248"/>
      <c r="M34" s="249"/>
      <c r="N34" s="245"/>
      <c r="O34" s="246"/>
      <c r="P34" s="98"/>
      <c r="Q34" s="99"/>
      <c r="R34" s="100"/>
      <c r="T34" s="97"/>
      <c r="U34" s="247"/>
      <c r="V34" s="248"/>
      <c r="W34" s="248"/>
      <c r="X34" s="249"/>
      <c r="Y34" s="245"/>
      <c r="Z34" s="246"/>
      <c r="AA34" s="98"/>
      <c r="AB34" s="99"/>
      <c r="AC34" s="100"/>
    </row>
    <row r="35" spans="1:29">
      <c r="A35" s="4" t="s">
        <v>19</v>
      </c>
      <c r="B35" s="14" t="e">
        <f>B33+B34</f>
        <v>#DIV/0!</v>
      </c>
      <c r="C35" s="14" t="e">
        <f>C33+C34</f>
        <v>#DIV/0!</v>
      </c>
      <c r="D35" s="14" t="e">
        <f>D33+D34</f>
        <v>#DIV/0!</v>
      </c>
      <c r="I35" s="90" t="s">
        <v>47</v>
      </c>
      <c r="J35" s="90" t="s">
        <v>57</v>
      </c>
      <c r="K35" s="101" t="s">
        <v>48</v>
      </c>
      <c r="L35" s="90" t="s">
        <v>49</v>
      </c>
      <c r="M35" s="90" t="s">
        <v>50</v>
      </c>
      <c r="N35" s="94" t="s">
        <v>7</v>
      </c>
      <c r="O35" s="93"/>
      <c r="P35" s="90" t="s">
        <v>51</v>
      </c>
      <c r="Q35" s="91" t="s">
        <v>52</v>
      </c>
      <c r="R35" s="93"/>
      <c r="T35" s="90" t="s">
        <v>47</v>
      </c>
      <c r="U35" s="90" t="s">
        <v>57</v>
      </c>
      <c r="V35" s="101" t="s">
        <v>48</v>
      </c>
      <c r="W35" s="90" t="s">
        <v>49</v>
      </c>
      <c r="X35" s="90" t="s">
        <v>50</v>
      </c>
      <c r="Y35" s="94" t="s">
        <v>7</v>
      </c>
      <c r="Z35" s="93"/>
      <c r="AA35" s="90" t="s">
        <v>51</v>
      </c>
      <c r="AB35" s="91" t="s">
        <v>52</v>
      </c>
      <c r="AC35" s="93"/>
    </row>
    <row r="36" spans="1:29" ht="15.75">
      <c r="A36" s="4" t="s">
        <v>21</v>
      </c>
      <c r="B36" s="14" t="e">
        <f>D36+C36</f>
        <v>#DIV/0!</v>
      </c>
      <c r="C36" s="14" t="e">
        <f>'Reikningur 8'!B36</f>
        <v>#DIV/0!</v>
      </c>
      <c r="D36" s="14" t="e">
        <f>D35*B28</f>
        <v>#DIV/0!</v>
      </c>
      <c r="I36" s="102"/>
      <c r="J36" s="103"/>
      <c r="K36" s="104"/>
      <c r="L36" s="103"/>
      <c r="M36" s="105"/>
      <c r="N36" s="252"/>
      <c r="O36" s="253"/>
      <c r="P36" s="97"/>
      <c r="Q36" s="98"/>
      <c r="R36" s="106"/>
      <c r="T36" s="102"/>
      <c r="U36" s="103"/>
      <c r="V36" s="104"/>
      <c r="W36" s="103"/>
      <c r="X36" s="105"/>
      <c r="Y36" s="252"/>
      <c r="Z36" s="253"/>
      <c r="AA36" s="97"/>
      <c r="AB36" s="98"/>
      <c r="AC36" s="106"/>
    </row>
    <row r="37" spans="1:29">
      <c r="A37" s="47" t="s">
        <v>28</v>
      </c>
      <c r="B37" s="48" t="e">
        <f>B35+B36</f>
        <v>#DIV/0!</v>
      </c>
      <c r="C37" s="48" t="e">
        <f>C35+C36</f>
        <v>#DIV/0!</v>
      </c>
      <c r="D37" s="49" t="e">
        <f>D35+D36</f>
        <v>#DIV/0!</v>
      </c>
      <c r="I37" s="90" t="s">
        <v>56</v>
      </c>
      <c r="J37" s="91" t="s">
        <v>53</v>
      </c>
      <c r="K37" s="92"/>
      <c r="L37" s="92"/>
      <c r="M37" s="93"/>
      <c r="N37" s="94" t="s">
        <v>54</v>
      </c>
      <c r="O37" s="93"/>
      <c r="P37" s="91" t="s">
        <v>55</v>
      </c>
      <c r="Q37" s="95"/>
      <c r="R37" s="96"/>
      <c r="T37" s="90" t="s">
        <v>56</v>
      </c>
      <c r="U37" s="91" t="s">
        <v>53</v>
      </c>
      <c r="V37" s="92"/>
      <c r="W37" s="92"/>
      <c r="X37" s="93"/>
      <c r="Y37" s="94" t="s">
        <v>54</v>
      </c>
      <c r="Z37" s="93"/>
      <c r="AA37" s="91" t="s">
        <v>55</v>
      </c>
      <c r="AB37" s="95"/>
      <c r="AC37" s="96"/>
    </row>
    <row r="38" spans="1:29" ht="15.75">
      <c r="A38" s="5"/>
      <c r="I38" s="97"/>
      <c r="J38" s="247"/>
      <c r="K38" s="248"/>
      <c r="L38" s="248"/>
      <c r="M38" s="249"/>
      <c r="N38" s="245"/>
      <c r="O38" s="246"/>
      <c r="P38" s="98"/>
      <c r="Q38" s="99"/>
      <c r="R38" s="100"/>
      <c r="T38" s="97"/>
      <c r="U38" s="247"/>
      <c r="V38" s="248"/>
      <c r="W38" s="248"/>
      <c r="X38" s="249"/>
      <c r="Y38" s="245"/>
      <c r="Z38" s="246"/>
      <c r="AA38" s="98"/>
      <c r="AB38" s="99"/>
      <c r="AC38" s="100"/>
    </row>
    <row r="39" spans="1:29">
      <c r="A39" s="5"/>
      <c r="C39" s="14"/>
      <c r="I39" s="90" t="s">
        <v>47</v>
      </c>
      <c r="J39" s="90" t="s">
        <v>57</v>
      </c>
      <c r="K39" s="101" t="s">
        <v>48</v>
      </c>
      <c r="L39" s="90" t="s">
        <v>49</v>
      </c>
      <c r="M39" s="90" t="s">
        <v>50</v>
      </c>
      <c r="N39" s="94" t="s">
        <v>7</v>
      </c>
      <c r="O39" s="93"/>
      <c r="P39" s="90" t="s">
        <v>51</v>
      </c>
      <c r="Q39" s="91" t="s">
        <v>52</v>
      </c>
      <c r="R39" s="93"/>
      <c r="T39" s="90" t="s">
        <v>47</v>
      </c>
      <c r="U39" s="90" t="s">
        <v>57</v>
      </c>
      <c r="V39" s="101" t="s">
        <v>48</v>
      </c>
      <c r="W39" s="90" t="s">
        <v>49</v>
      </c>
      <c r="X39" s="90" t="s">
        <v>50</v>
      </c>
      <c r="Y39" s="94" t="s">
        <v>7</v>
      </c>
      <c r="Z39" s="93"/>
      <c r="AA39" s="90" t="s">
        <v>51</v>
      </c>
      <c r="AB39" s="91" t="s">
        <v>52</v>
      </c>
      <c r="AC39" s="93"/>
    </row>
    <row r="40" spans="1:29" ht="15.75">
      <c r="A40" s="5"/>
      <c r="I40" s="102"/>
      <c r="J40" s="103"/>
      <c r="K40" s="104"/>
      <c r="L40" s="103"/>
      <c r="M40" s="105"/>
      <c r="N40" s="252"/>
      <c r="O40" s="253"/>
      <c r="P40" s="97"/>
      <c r="Q40" s="250"/>
      <c r="R40" s="251"/>
      <c r="T40" s="102"/>
      <c r="U40" s="103"/>
      <c r="V40" s="104"/>
      <c r="W40" s="103"/>
      <c r="X40" s="105"/>
      <c r="Y40" s="252"/>
      <c r="Z40" s="253"/>
      <c r="AA40" s="97"/>
      <c r="AB40" s="250"/>
      <c r="AC40" s="251"/>
    </row>
    <row r="41" spans="1:29">
      <c r="A41" s="5"/>
      <c r="C41" s="14"/>
      <c r="I41" s="90" t="s">
        <v>56</v>
      </c>
      <c r="J41" s="91" t="s">
        <v>53</v>
      </c>
      <c r="K41" s="92"/>
      <c r="L41" s="92"/>
      <c r="M41" s="93"/>
      <c r="N41" s="94" t="s">
        <v>54</v>
      </c>
      <c r="O41" s="93"/>
      <c r="P41" s="91" t="s">
        <v>55</v>
      </c>
      <c r="Q41" s="95"/>
      <c r="R41" s="96"/>
      <c r="T41" s="90" t="s">
        <v>56</v>
      </c>
      <c r="U41" s="91" t="s">
        <v>53</v>
      </c>
      <c r="V41" s="92"/>
      <c r="W41" s="92"/>
      <c r="X41" s="93"/>
      <c r="Y41" s="94" t="s">
        <v>54</v>
      </c>
      <c r="Z41" s="93"/>
      <c r="AA41" s="91" t="s">
        <v>55</v>
      </c>
      <c r="AB41" s="95"/>
      <c r="AC41" s="96"/>
    </row>
    <row r="42" spans="1:29" ht="15.75">
      <c r="A42" s="5"/>
      <c r="I42" s="97"/>
      <c r="J42" s="247"/>
      <c r="K42" s="248"/>
      <c r="L42" s="248"/>
      <c r="M42" s="249"/>
      <c r="N42" s="245"/>
      <c r="O42" s="246"/>
      <c r="P42" s="98"/>
      <c r="Q42" s="99"/>
      <c r="R42" s="100"/>
      <c r="T42" s="97"/>
      <c r="U42" s="247"/>
      <c r="V42" s="248"/>
      <c r="W42" s="248"/>
      <c r="X42" s="249"/>
      <c r="Y42" s="245"/>
      <c r="Z42" s="246"/>
      <c r="AA42" s="98"/>
      <c r="AB42" s="99"/>
      <c r="AC42" s="100"/>
    </row>
    <row r="43" spans="1:29">
      <c r="A43" s="14"/>
      <c r="I43" s="90" t="s">
        <v>47</v>
      </c>
      <c r="J43" s="90" t="s">
        <v>57</v>
      </c>
      <c r="K43" s="101" t="s">
        <v>48</v>
      </c>
      <c r="L43" s="90" t="s">
        <v>49</v>
      </c>
      <c r="M43" s="90" t="s">
        <v>50</v>
      </c>
      <c r="N43" s="94" t="s">
        <v>7</v>
      </c>
      <c r="O43" s="93"/>
      <c r="P43" s="90" t="s">
        <v>51</v>
      </c>
      <c r="Q43" s="91" t="s">
        <v>52</v>
      </c>
      <c r="R43" s="93"/>
      <c r="T43" s="90" t="s">
        <v>47</v>
      </c>
      <c r="U43" s="90" t="s">
        <v>57</v>
      </c>
      <c r="V43" s="101" t="s">
        <v>48</v>
      </c>
      <c r="W43" s="90" t="s">
        <v>49</v>
      </c>
      <c r="X43" s="90" t="s">
        <v>50</v>
      </c>
      <c r="Y43" s="94" t="s">
        <v>7</v>
      </c>
      <c r="Z43" s="93"/>
      <c r="AA43" s="90" t="s">
        <v>51</v>
      </c>
      <c r="AB43" s="91" t="s">
        <v>52</v>
      </c>
      <c r="AC43" s="93"/>
    </row>
    <row r="44" spans="1:29" ht="15.75">
      <c r="A44" s="5"/>
      <c r="I44" s="102"/>
      <c r="J44" s="103"/>
      <c r="K44" s="104"/>
      <c r="L44" s="103"/>
      <c r="M44" s="105"/>
      <c r="N44" s="252"/>
      <c r="O44" s="253"/>
      <c r="P44" s="97"/>
      <c r="Q44" s="250"/>
      <c r="R44" s="251"/>
      <c r="T44" s="102"/>
      <c r="U44" s="103"/>
      <c r="V44" s="104"/>
      <c r="W44" s="103"/>
      <c r="X44" s="105"/>
      <c r="Y44" s="252"/>
      <c r="Z44" s="253"/>
      <c r="AA44" s="97"/>
      <c r="AB44" s="250"/>
      <c r="AC44" s="251"/>
    </row>
    <row r="45" spans="1:29">
      <c r="I45" s="90" t="s">
        <v>56</v>
      </c>
      <c r="J45" s="91" t="s">
        <v>53</v>
      </c>
      <c r="K45" s="92"/>
      <c r="L45" s="92"/>
      <c r="M45" s="93"/>
      <c r="N45" s="94" t="s">
        <v>54</v>
      </c>
      <c r="O45" s="93"/>
      <c r="P45" s="91" t="s">
        <v>55</v>
      </c>
      <c r="Q45" s="95"/>
      <c r="R45" s="96"/>
      <c r="T45" s="90" t="s">
        <v>56</v>
      </c>
      <c r="U45" s="91" t="s">
        <v>53</v>
      </c>
      <c r="V45" s="92"/>
      <c r="W45" s="92"/>
      <c r="X45" s="93"/>
      <c r="Y45" s="94" t="s">
        <v>54</v>
      </c>
      <c r="Z45" s="93"/>
      <c r="AA45" s="91" t="s">
        <v>55</v>
      </c>
      <c r="AB45" s="95"/>
      <c r="AC45" s="96"/>
    </row>
    <row r="46" spans="1:29" ht="15.75">
      <c r="I46" s="97"/>
      <c r="J46" s="247"/>
      <c r="K46" s="248"/>
      <c r="L46" s="248"/>
      <c r="M46" s="249"/>
      <c r="N46" s="245"/>
      <c r="O46" s="246"/>
      <c r="P46" s="98"/>
      <c r="Q46" s="99"/>
      <c r="R46" s="100"/>
      <c r="T46" s="97"/>
      <c r="U46" s="247"/>
      <c r="V46" s="248"/>
      <c r="W46" s="248"/>
      <c r="X46" s="249"/>
      <c r="Y46" s="245"/>
      <c r="Z46" s="246"/>
      <c r="AA46" s="98"/>
      <c r="AB46" s="99"/>
      <c r="AC46" s="100"/>
    </row>
    <row r="47" spans="1:29">
      <c r="I47" s="90" t="s">
        <v>47</v>
      </c>
      <c r="J47" s="90" t="s">
        <v>57</v>
      </c>
      <c r="K47" s="101" t="s">
        <v>48</v>
      </c>
      <c r="L47" s="90" t="s">
        <v>49</v>
      </c>
      <c r="M47" s="90" t="s">
        <v>50</v>
      </c>
      <c r="N47" s="94" t="s">
        <v>7</v>
      </c>
      <c r="O47" s="93"/>
      <c r="P47" s="90" t="s">
        <v>51</v>
      </c>
      <c r="Q47" s="91" t="s">
        <v>52</v>
      </c>
      <c r="R47" s="93"/>
      <c r="T47" s="90" t="s">
        <v>47</v>
      </c>
      <c r="U47" s="90" t="s">
        <v>57</v>
      </c>
      <c r="V47" s="101" t="s">
        <v>48</v>
      </c>
      <c r="W47" s="90" t="s">
        <v>49</v>
      </c>
      <c r="X47" s="90" t="s">
        <v>50</v>
      </c>
      <c r="Y47" s="94" t="s">
        <v>7</v>
      </c>
      <c r="Z47" s="93"/>
      <c r="AA47" s="90" t="s">
        <v>51</v>
      </c>
      <c r="AB47" s="91" t="s">
        <v>52</v>
      </c>
      <c r="AC47" s="93"/>
    </row>
    <row r="48" spans="1:29" ht="15.75">
      <c r="I48" s="102"/>
      <c r="J48" s="103"/>
      <c r="K48" s="104"/>
      <c r="L48" s="103"/>
      <c r="M48" s="105"/>
      <c r="N48" s="252"/>
      <c r="O48" s="253"/>
      <c r="P48" s="97"/>
      <c r="Q48" s="250"/>
      <c r="R48" s="251"/>
      <c r="T48" s="102"/>
      <c r="U48" s="103"/>
      <c r="V48" s="104"/>
      <c r="W48" s="103"/>
      <c r="X48" s="105"/>
      <c r="Y48" s="252"/>
      <c r="Z48" s="253"/>
      <c r="AA48" s="97"/>
      <c r="AB48" s="250"/>
      <c r="AC48" s="251"/>
    </row>
    <row r="49" spans="9:29">
      <c r="I49" s="90" t="s">
        <v>56</v>
      </c>
      <c r="J49" s="91" t="s">
        <v>53</v>
      </c>
      <c r="K49" s="92"/>
      <c r="L49" s="92"/>
      <c r="M49" s="93"/>
      <c r="N49" s="94" t="s">
        <v>54</v>
      </c>
      <c r="O49" s="93"/>
      <c r="P49" s="91" t="s">
        <v>55</v>
      </c>
      <c r="Q49" s="95"/>
      <c r="R49" s="96"/>
      <c r="T49" s="90" t="s">
        <v>56</v>
      </c>
      <c r="U49" s="91" t="s">
        <v>53</v>
      </c>
      <c r="V49" s="92"/>
      <c r="W49" s="92"/>
      <c r="X49" s="93"/>
      <c r="Y49" s="94" t="s">
        <v>54</v>
      </c>
      <c r="Z49" s="93"/>
      <c r="AA49" s="91" t="s">
        <v>55</v>
      </c>
      <c r="AB49" s="95"/>
      <c r="AC49" s="96"/>
    </row>
    <row r="50" spans="9:29" ht="15.75">
      <c r="I50" s="97"/>
      <c r="J50" s="247"/>
      <c r="K50" s="248"/>
      <c r="L50" s="248"/>
      <c r="M50" s="249"/>
      <c r="N50" s="245"/>
      <c r="O50" s="246"/>
      <c r="P50" s="98"/>
      <c r="Q50" s="99"/>
      <c r="R50" s="100"/>
      <c r="T50" s="97"/>
      <c r="U50" s="247"/>
      <c r="V50" s="248"/>
      <c r="W50" s="248"/>
      <c r="X50" s="249"/>
      <c r="Y50" s="245"/>
      <c r="Z50" s="246"/>
      <c r="AA50" s="98"/>
      <c r="AB50" s="99"/>
      <c r="AC50" s="100"/>
    </row>
    <row r="51" spans="9:29">
      <c r="I51" s="90" t="s">
        <v>47</v>
      </c>
      <c r="J51" s="90" t="s">
        <v>57</v>
      </c>
      <c r="K51" s="101" t="s">
        <v>48</v>
      </c>
      <c r="L51" s="90" t="s">
        <v>49</v>
      </c>
      <c r="M51" s="90" t="s">
        <v>50</v>
      </c>
      <c r="N51" s="94" t="s">
        <v>7</v>
      </c>
      <c r="O51" s="93"/>
      <c r="P51" s="90" t="s">
        <v>51</v>
      </c>
      <c r="Q51" s="91" t="s">
        <v>52</v>
      </c>
      <c r="R51" s="93"/>
      <c r="T51" s="90" t="s">
        <v>47</v>
      </c>
      <c r="U51" s="90" t="s">
        <v>57</v>
      </c>
      <c r="V51" s="101" t="s">
        <v>48</v>
      </c>
      <c r="W51" s="90" t="s">
        <v>49</v>
      </c>
      <c r="X51" s="90" t="s">
        <v>50</v>
      </c>
      <c r="Y51" s="94" t="s">
        <v>7</v>
      </c>
      <c r="Z51" s="93"/>
      <c r="AA51" s="90" t="s">
        <v>51</v>
      </c>
      <c r="AB51" s="91" t="s">
        <v>52</v>
      </c>
      <c r="AC51" s="93"/>
    </row>
    <row r="52" spans="9:29" ht="15.75">
      <c r="I52" s="102"/>
      <c r="J52" s="103"/>
      <c r="K52" s="104"/>
      <c r="L52" s="103"/>
      <c r="M52" s="105"/>
      <c r="N52" s="252"/>
      <c r="O52" s="253"/>
      <c r="P52" s="97"/>
      <c r="Q52" s="250"/>
      <c r="R52" s="251"/>
      <c r="T52" s="102"/>
      <c r="U52" s="103"/>
      <c r="V52" s="104"/>
      <c r="W52" s="103"/>
      <c r="X52" s="105"/>
      <c r="Y52" s="252"/>
      <c r="Z52" s="253"/>
      <c r="AA52" s="97"/>
      <c r="AB52" s="250"/>
      <c r="AC52" s="251"/>
    </row>
    <row r="53" spans="9:29">
      <c r="I53" s="90" t="s">
        <v>56</v>
      </c>
      <c r="J53" s="91" t="s">
        <v>53</v>
      </c>
      <c r="K53" s="92"/>
      <c r="L53" s="92"/>
      <c r="M53" s="93"/>
      <c r="N53" s="94" t="s">
        <v>54</v>
      </c>
      <c r="O53" s="93"/>
      <c r="P53" s="91" t="s">
        <v>55</v>
      </c>
      <c r="Q53" s="95"/>
      <c r="R53" s="96"/>
      <c r="T53" s="90" t="s">
        <v>56</v>
      </c>
      <c r="U53" s="91" t="s">
        <v>53</v>
      </c>
      <c r="V53" s="92"/>
      <c r="W53" s="92"/>
      <c r="X53" s="93"/>
      <c r="Y53" s="94" t="s">
        <v>54</v>
      </c>
      <c r="Z53" s="93"/>
      <c r="AA53" s="91" t="s">
        <v>55</v>
      </c>
      <c r="AB53" s="95"/>
      <c r="AC53" s="96"/>
    </row>
    <row r="54" spans="9:29" ht="15.75">
      <c r="I54" s="97"/>
      <c r="J54" s="247"/>
      <c r="K54" s="248"/>
      <c r="L54" s="248"/>
      <c r="M54" s="249"/>
      <c r="N54" s="245"/>
      <c r="O54" s="246"/>
      <c r="P54" s="98"/>
      <c r="Q54" s="99"/>
      <c r="R54" s="100"/>
      <c r="T54" s="97"/>
      <c r="U54" s="247"/>
      <c r="V54" s="248"/>
      <c r="W54" s="248"/>
      <c r="X54" s="249"/>
      <c r="Y54" s="245"/>
      <c r="Z54" s="246"/>
      <c r="AA54" s="98"/>
      <c r="AB54" s="99"/>
      <c r="AC54" s="100"/>
    </row>
    <row r="55" spans="9:29">
      <c r="T55" s="255"/>
      <c r="U55" s="255"/>
      <c r="V55" s="256"/>
      <c r="W55" s="255"/>
      <c r="X55" s="255"/>
      <c r="Y55" s="257"/>
      <c r="Z55" s="255"/>
      <c r="AA55" s="255"/>
      <c r="AB55" s="255"/>
      <c r="AC55" s="255"/>
    </row>
    <row r="56" spans="9:29" ht="15.75">
      <c r="T56" s="258"/>
      <c r="U56" s="259"/>
      <c r="V56" s="259"/>
      <c r="W56" s="259"/>
      <c r="X56" s="260"/>
      <c r="Y56" s="261"/>
      <c r="Z56" s="261"/>
      <c r="AA56" s="262"/>
      <c r="AB56" s="263"/>
      <c r="AC56" s="263"/>
    </row>
    <row r="57" spans="9:29">
      <c r="T57" s="255"/>
      <c r="U57" s="255"/>
      <c r="V57" s="255"/>
      <c r="W57" s="255"/>
      <c r="X57" s="255"/>
      <c r="Y57" s="257"/>
      <c r="Z57" s="255"/>
      <c r="AA57" s="255"/>
      <c r="AB57" s="255"/>
      <c r="AC57" s="255"/>
    </row>
    <row r="58" spans="9:29" ht="15.75">
      <c r="T58" s="262"/>
      <c r="U58" s="264"/>
      <c r="V58" s="264"/>
      <c r="W58" s="264"/>
      <c r="X58" s="264"/>
      <c r="Y58" s="265"/>
      <c r="Z58" s="265"/>
      <c r="AA58" s="262"/>
      <c r="AB58" s="262"/>
      <c r="AC58" s="262"/>
    </row>
  </sheetData>
  <sheetProtection password="D042" sheet="1" objects="1" scenarios="1"/>
  <mergeCells count="28">
    <mergeCell ref="U14:X14"/>
    <mergeCell ref="Y14:Z14"/>
    <mergeCell ref="Y16:Z16"/>
    <mergeCell ref="AB16:AC16"/>
    <mergeCell ref="U18:X18"/>
    <mergeCell ref="Y18:Z18"/>
    <mergeCell ref="Y3:Z3"/>
    <mergeCell ref="AB3:AC3"/>
    <mergeCell ref="AB7:AC7"/>
    <mergeCell ref="Y12:Z12"/>
    <mergeCell ref="AB12:AC12"/>
    <mergeCell ref="A5:B5"/>
    <mergeCell ref="C5:G5"/>
    <mergeCell ref="N18:O18"/>
    <mergeCell ref="J18:M18"/>
    <mergeCell ref="A7:D7"/>
    <mergeCell ref="E7:G7"/>
    <mergeCell ref="A9:C9"/>
    <mergeCell ref="Q3:R3"/>
    <mergeCell ref="Q7:R7"/>
    <mergeCell ref="N3:O3"/>
    <mergeCell ref="J9:M9"/>
    <mergeCell ref="Q16:R16"/>
    <mergeCell ref="Q12:R12"/>
    <mergeCell ref="N16:O16"/>
    <mergeCell ref="N14:O14"/>
    <mergeCell ref="J14:M14"/>
    <mergeCell ref="N12:O12"/>
  </mergeCells>
  <phoneticPr fontId="3" type="noConversion"/>
  <pageMargins left="0.86614173228346458" right="0.55118110236220474" top="0.98425196850393704" bottom="0.59055118110236227" header="0.47244094488188981" footer="0.51181102362204722"/>
  <pageSetup paperSize="9" scale="90" orientation="portrait" r:id="rId1"/>
  <headerFooter alignWithMargins="0"/>
  <colBreaks count="1" manualBreakCount="1">
    <brk id="7" max="1048575" man="1"/>
  </colBreaks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C58"/>
  <sheetViews>
    <sheetView workbookViewId="0">
      <selection activeCell="B17" sqref="B17"/>
    </sheetView>
  </sheetViews>
  <sheetFormatPr defaultRowHeight="12.75"/>
  <cols>
    <col min="1" max="1" width="25.28515625" customWidth="1"/>
    <col min="2" max="2" width="13.5703125" bestFit="1" customWidth="1"/>
    <col min="3" max="3" width="12.85546875" bestFit="1" customWidth="1"/>
    <col min="4" max="4" width="13.7109375" customWidth="1"/>
    <col min="5" max="5" width="10.42578125" bestFit="1" customWidth="1"/>
    <col min="6" max="6" width="12.28515625" customWidth="1"/>
    <col min="7" max="7" width="10.42578125" bestFit="1" customWidth="1"/>
    <col min="8" max="8" width="3.5703125" customWidth="1"/>
    <col min="9" max="9" width="10.42578125" customWidth="1"/>
    <col min="11" max="11" width="12.140625" customWidth="1"/>
    <col min="12" max="12" width="3.42578125" customWidth="1"/>
    <col min="13" max="13" width="8.85546875" customWidth="1"/>
    <col min="19" max="19" width="3.7109375" customWidth="1"/>
    <col min="20" max="20" width="10.42578125" customWidth="1"/>
    <col min="22" max="22" width="12.140625" customWidth="1"/>
    <col min="23" max="23" width="3.42578125" customWidth="1"/>
    <col min="24" max="24" width="8.85546875" customWidth="1"/>
    <col min="29" max="29" width="7.140625" customWidth="1"/>
  </cols>
  <sheetData>
    <row r="1" spans="1:29" ht="15.75">
      <c r="A1" s="2" t="s">
        <v>1</v>
      </c>
      <c r="I1" s="2" t="s">
        <v>1</v>
      </c>
      <c r="J1" s="110"/>
      <c r="K1" s="110"/>
      <c r="L1" s="110"/>
      <c r="M1" s="110"/>
      <c r="N1" s="111"/>
      <c r="O1" s="110"/>
      <c r="P1" s="110"/>
      <c r="Q1" s="110"/>
      <c r="R1" s="110"/>
      <c r="T1" s="2" t="s">
        <v>1</v>
      </c>
      <c r="U1" s="110"/>
      <c r="V1" s="110"/>
      <c r="W1" s="110"/>
      <c r="X1" s="110"/>
      <c r="Y1" s="111"/>
      <c r="Z1" s="110"/>
      <c r="AA1" s="110"/>
      <c r="AB1" s="110"/>
      <c r="AC1" s="110"/>
    </row>
    <row r="2" spans="1:29">
      <c r="I2" s="138"/>
      <c r="J2" s="138"/>
      <c r="K2" s="150"/>
      <c r="L2" s="138"/>
      <c r="M2" s="138"/>
      <c r="N2" s="139"/>
      <c r="O2" s="138"/>
      <c r="P2" s="138"/>
      <c r="Q2" s="138"/>
      <c r="R2" s="138"/>
      <c r="T2" s="138"/>
      <c r="U2" s="138"/>
      <c r="V2" s="150"/>
      <c r="W2" s="138"/>
      <c r="X2" s="138"/>
      <c r="Y2" s="139"/>
      <c r="Z2" s="138"/>
      <c r="AA2" s="138"/>
      <c r="AB2" s="138"/>
      <c r="AC2" s="138"/>
    </row>
    <row r="3" spans="1:29" ht="18">
      <c r="A3" s="1" t="s">
        <v>0</v>
      </c>
      <c r="I3" s="1" t="s">
        <v>0</v>
      </c>
      <c r="J3" s="152"/>
      <c r="K3" s="153"/>
      <c r="L3" s="153"/>
      <c r="M3" s="154"/>
      <c r="N3" s="283"/>
      <c r="O3" s="283"/>
      <c r="P3" s="155"/>
      <c r="Q3" s="284"/>
      <c r="R3" s="284"/>
      <c r="T3" s="1" t="s">
        <v>0</v>
      </c>
      <c r="U3" s="152"/>
      <c r="V3" s="153"/>
      <c r="W3" s="153"/>
      <c r="X3" s="154"/>
      <c r="Y3" s="283"/>
      <c r="Z3" s="283"/>
      <c r="AA3" s="155"/>
      <c r="AB3" s="284"/>
      <c r="AC3" s="284"/>
    </row>
    <row r="4" spans="1:29" ht="15.75">
      <c r="F4" s="122" t="s">
        <v>79</v>
      </c>
      <c r="G4" s="177">
        <v>10</v>
      </c>
      <c r="I4" s="138"/>
      <c r="J4" s="138"/>
      <c r="K4" s="138"/>
      <c r="L4" s="138"/>
      <c r="M4" s="138"/>
      <c r="N4" s="139"/>
      <c r="O4" s="138"/>
      <c r="P4" s="138"/>
      <c r="Q4" s="138"/>
      <c r="R4" s="122" t="s">
        <v>42</v>
      </c>
      <c r="T4" s="138"/>
      <c r="U4" s="138"/>
      <c r="V4" s="138"/>
      <c r="W4" s="138"/>
      <c r="X4" s="138"/>
      <c r="Y4" s="139"/>
      <c r="Z4" s="138"/>
      <c r="AA4" s="138"/>
      <c r="AB4" s="138"/>
      <c r="AC4" s="122" t="s">
        <v>42</v>
      </c>
    </row>
    <row r="5" spans="1:29" ht="15.75">
      <c r="A5" s="285" t="str">
        <f>'Reikningur 1'!A5:G5</f>
        <v xml:space="preserve">Heiti verks: </v>
      </c>
      <c r="B5" s="285"/>
      <c r="C5" s="287"/>
      <c r="D5" s="287"/>
      <c r="E5" s="287"/>
      <c r="F5" s="287"/>
      <c r="G5" s="287"/>
      <c r="H5" s="3"/>
      <c r="I5" s="159" t="str">
        <f>'Grunnur  '!A5</f>
        <v xml:space="preserve">Heiti verks: </v>
      </c>
      <c r="J5" s="171"/>
      <c r="K5" s="171"/>
      <c r="L5" s="171"/>
      <c r="M5" s="171"/>
      <c r="N5" s="179"/>
      <c r="O5" s="179"/>
      <c r="P5" s="159"/>
      <c r="Q5" s="156"/>
      <c r="R5" s="156"/>
      <c r="T5" s="159" t="str">
        <f>'Grunnur  '!$A$5</f>
        <v xml:space="preserve">Heiti verks: </v>
      </c>
      <c r="U5" s="171"/>
      <c r="V5" s="171"/>
      <c r="W5" s="171"/>
      <c r="X5" s="171"/>
      <c r="Y5" s="179"/>
      <c r="Z5" s="179"/>
      <c r="AA5" s="159"/>
      <c r="AB5" s="156"/>
      <c r="AC5" s="156"/>
    </row>
    <row r="6" spans="1:29" ht="15.75">
      <c r="F6" s="42"/>
      <c r="G6" s="121"/>
      <c r="H6" s="42"/>
      <c r="I6" s="170"/>
      <c r="J6" s="170"/>
      <c r="K6" s="172"/>
      <c r="L6" s="170"/>
      <c r="M6" s="170"/>
      <c r="N6" s="173"/>
      <c r="O6" s="170"/>
      <c r="P6" s="170"/>
      <c r="Q6" s="138"/>
      <c r="R6" s="138"/>
      <c r="T6" s="170"/>
      <c r="U6" s="170"/>
      <c r="V6" s="172"/>
      <c r="W6" s="170"/>
      <c r="X6" s="170"/>
      <c r="Y6" s="173"/>
      <c r="Z6" s="170"/>
      <c r="AA6" s="170"/>
      <c r="AB6" s="138"/>
      <c r="AC6" s="138"/>
    </row>
    <row r="7" spans="1:29" ht="15.75">
      <c r="A7" s="285" t="str">
        <f>'Reikningur 1'!A7:D7</f>
        <v xml:space="preserve">Verktaki:  </v>
      </c>
      <c r="B7" s="285"/>
      <c r="C7" s="285"/>
      <c r="D7" s="285"/>
      <c r="E7" s="286" t="str">
        <f>'Reikningur 1'!E7:G7</f>
        <v xml:space="preserve">kt: </v>
      </c>
      <c r="F7" s="286"/>
      <c r="G7" s="286"/>
      <c r="H7" s="4"/>
      <c r="I7" s="160" t="str">
        <f>'Grunnur  '!A7</f>
        <v xml:space="preserve">Verktaki:  </v>
      </c>
      <c r="J7" s="159"/>
      <c r="K7" s="159"/>
      <c r="L7" s="159"/>
      <c r="M7" s="174"/>
      <c r="N7" s="166"/>
      <c r="O7" s="166" t="str">
        <f>Kennitala</f>
        <v xml:space="preserve">kt: </v>
      </c>
      <c r="P7" s="159"/>
      <c r="Q7" s="284"/>
      <c r="R7" s="284"/>
      <c r="T7" s="160" t="str">
        <f>'Grunnur  '!$A$7</f>
        <v xml:space="preserve">Verktaki:  </v>
      </c>
      <c r="U7" s="159"/>
      <c r="V7" s="159"/>
      <c r="W7" s="159"/>
      <c r="X7" s="254"/>
      <c r="Y7" s="166"/>
      <c r="Z7" s="166" t="str">
        <f>Kennitala</f>
        <v xml:space="preserve">kt: </v>
      </c>
      <c r="AA7" s="159"/>
      <c r="AB7" s="284"/>
      <c r="AC7" s="284"/>
    </row>
    <row r="8" spans="1:29" ht="15">
      <c r="F8" s="116">
        <f>TYPE(G6)</f>
        <v>1</v>
      </c>
      <c r="G8" s="116" t="b">
        <f>IF(F8=2,IF(G25&lt;=100%,2,0))</f>
        <v>0</v>
      </c>
      <c r="I8" s="170"/>
      <c r="J8" s="170"/>
      <c r="K8" s="170"/>
      <c r="L8" s="170"/>
      <c r="M8" s="170"/>
      <c r="N8" s="173"/>
      <c r="O8" s="170"/>
      <c r="P8" s="170"/>
      <c r="Q8" s="138"/>
      <c r="R8" s="138"/>
      <c r="T8" s="170"/>
      <c r="U8" s="170"/>
      <c r="V8" s="170"/>
      <c r="W8" s="170"/>
      <c r="X8" s="170"/>
      <c r="Y8" s="173"/>
      <c r="Z8" s="170"/>
      <c r="AA8" s="170"/>
      <c r="AB8" s="138"/>
      <c r="AC8" s="138"/>
    </row>
    <row r="9" spans="1:29" ht="15.75">
      <c r="A9" s="268" t="s">
        <v>2</v>
      </c>
      <c r="B9" s="268"/>
      <c r="C9" s="268"/>
      <c r="D9" s="87" t="s">
        <v>32</v>
      </c>
      <c r="E9" s="88"/>
      <c r="F9" s="89"/>
      <c r="G9" s="89"/>
      <c r="H9" s="64"/>
      <c r="I9" s="164" t="str">
        <f>A9</f>
        <v>Tímabil:</v>
      </c>
      <c r="J9" s="288"/>
      <c r="K9" s="288"/>
      <c r="L9" s="288"/>
      <c r="M9" s="288"/>
      <c r="N9" s="163"/>
      <c r="O9" s="163" t="str">
        <f>D9</f>
        <v>Dagsetn. verkstöðu:</v>
      </c>
      <c r="P9" s="164"/>
      <c r="Q9" s="143"/>
      <c r="R9" s="143"/>
      <c r="T9" s="164" t="str">
        <f>$A$9</f>
        <v>Tímabil:</v>
      </c>
      <c r="U9" s="181"/>
      <c r="V9" s="181"/>
      <c r="W9" s="181"/>
      <c r="X9" s="181"/>
      <c r="Y9" s="163"/>
      <c r="Z9" s="163" t="str">
        <f>$D$9</f>
        <v>Dagsetn. verkstöðu:</v>
      </c>
      <c r="AA9" s="164"/>
      <c r="AB9" s="143"/>
      <c r="AC9" s="143"/>
    </row>
    <row r="10" spans="1:29">
      <c r="H10" s="7"/>
      <c r="I10" s="138"/>
      <c r="J10" s="138"/>
      <c r="K10" s="150"/>
      <c r="L10" s="138"/>
      <c r="M10" s="138"/>
      <c r="N10" s="139"/>
      <c r="O10" s="138"/>
      <c r="P10" s="138"/>
      <c r="Q10" s="138"/>
      <c r="R10" s="138"/>
      <c r="T10" s="138"/>
      <c r="U10" s="138"/>
      <c r="V10" s="150"/>
      <c r="W10" s="138"/>
      <c r="X10" s="138"/>
      <c r="Y10" s="139"/>
      <c r="Z10" s="138"/>
      <c r="AA10" s="138"/>
      <c r="AB10" s="138"/>
      <c r="AC10" s="138"/>
    </row>
    <row r="11" spans="1:29">
      <c r="A11" s="6"/>
      <c r="B11" s="6"/>
      <c r="C11" s="6"/>
      <c r="D11" s="6"/>
      <c r="E11" s="6"/>
      <c r="F11" s="6"/>
      <c r="G11" s="6"/>
      <c r="H11" s="7"/>
      <c r="I11" s="112" t="s">
        <v>47</v>
      </c>
      <c r="J11" s="90" t="s">
        <v>57</v>
      </c>
      <c r="K11" s="101" t="s">
        <v>48</v>
      </c>
      <c r="L11" s="90" t="s">
        <v>49</v>
      </c>
      <c r="M11" s="90" t="s">
        <v>50</v>
      </c>
      <c r="N11" s="94" t="s">
        <v>7</v>
      </c>
      <c r="O11" s="93"/>
      <c r="P11" s="90" t="s">
        <v>51</v>
      </c>
      <c r="Q11" s="91" t="s">
        <v>52</v>
      </c>
      <c r="R11" s="93"/>
      <c r="T11" s="112" t="s">
        <v>47</v>
      </c>
      <c r="U11" s="90" t="s">
        <v>57</v>
      </c>
      <c r="V11" s="101" t="s">
        <v>48</v>
      </c>
      <c r="W11" s="90" t="s">
        <v>49</v>
      </c>
      <c r="X11" s="90" t="s">
        <v>50</v>
      </c>
      <c r="Y11" s="94" t="s">
        <v>7</v>
      </c>
      <c r="Z11" s="93"/>
      <c r="AA11" s="90" t="s">
        <v>51</v>
      </c>
      <c r="AB11" s="91" t="s">
        <v>52</v>
      </c>
      <c r="AC11" s="93"/>
    </row>
    <row r="12" spans="1:29" ht="15.75">
      <c r="A12" s="17"/>
      <c r="B12" s="18" t="s">
        <v>63</v>
      </c>
      <c r="C12" s="18" t="s">
        <v>4</v>
      </c>
      <c r="D12" s="18" t="s">
        <v>9</v>
      </c>
      <c r="E12" s="18" t="s">
        <v>60</v>
      </c>
      <c r="F12" s="18" t="s">
        <v>23</v>
      </c>
      <c r="G12" s="18" t="s">
        <v>13</v>
      </c>
      <c r="H12" s="62"/>
      <c r="I12" s="102"/>
      <c r="J12" s="113"/>
      <c r="K12" s="104"/>
      <c r="L12" s="103"/>
      <c r="M12" s="114"/>
      <c r="N12" s="281"/>
      <c r="O12" s="282"/>
      <c r="P12" s="115"/>
      <c r="Q12" s="277"/>
      <c r="R12" s="278"/>
      <c r="T12" s="102"/>
      <c r="U12" s="113"/>
      <c r="V12" s="104"/>
      <c r="W12" s="103"/>
      <c r="X12" s="114"/>
      <c r="Y12" s="281"/>
      <c r="Z12" s="282"/>
      <c r="AA12" s="115"/>
      <c r="AB12" s="277"/>
      <c r="AC12" s="278"/>
    </row>
    <row r="13" spans="1:29">
      <c r="A13" s="17" t="s">
        <v>3</v>
      </c>
      <c r="B13" s="18" t="s">
        <v>10</v>
      </c>
      <c r="C13" s="18" t="s">
        <v>11</v>
      </c>
      <c r="D13" s="18" t="s">
        <v>20</v>
      </c>
      <c r="E13" s="18" t="s">
        <v>12</v>
      </c>
      <c r="F13" s="18" t="s">
        <v>12</v>
      </c>
      <c r="G13" s="18" t="s">
        <v>12</v>
      </c>
      <c r="H13" s="62"/>
      <c r="I13" s="90" t="s">
        <v>56</v>
      </c>
      <c r="J13" s="91" t="s">
        <v>53</v>
      </c>
      <c r="K13" s="92"/>
      <c r="L13" s="92"/>
      <c r="M13" s="93"/>
      <c r="N13" s="94" t="s">
        <v>54</v>
      </c>
      <c r="O13" s="93"/>
      <c r="P13" s="91" t="s">
        <v>55</v>
      </c>
      <c r="Q13" s="95"/>
      <c r="R13" s="96"/>
      <c r="T13" s="90" t="s">
        <v>56</v>
      </c>
      <c r="U13" s="91" t="s">
        <v>53</v>
      </c>
      <c r="V13" s="92"/>
      <c r="W13" s="92"/>
      <c r="X13" s="93"/>
      <c r="Y13" s="94" t="s">
        <v>54</v>
      </c>
      <c r="Z13" s="93"/>
      <c r="AA13" s="91" t="s">
        <v>55</v>
      </c>
      <c r="AB13" s="95"/>
      <c r="AC13" s="96"/>
    </row>
    <row r="14" spans="1:29" ht="15.75">
      <c r="A14" s="19"/>
      <c r="B14" s="20"/>
      <c r="C14" s="21"/>
      <c r="D14" s="22">
        <f>1-Fast_gjald_hlutfall</f>
        <v>1</v>
      </c>
      <c r="E14" s="20"/>
      <c r="F14" s="20"/>
      <c r="G14" s="20"/>
      <c r="H14" s="62"/>
      <c r="I14" s="97"/>
      <c r="J14" s="274"/>
      <c r="K14" s="275"/>
      <c r="L14" s="275"/>
      <c r="M14" s="276"/>
      <c r="N14" s="272"/>
      <c r="O14" s="273"/>
      <c r="P14" s="98"/>
      <c r="Q14" s="99"/>
      <c r="R14" s="100"/>
      <c r="T14" s="97"/>
      <c r="U14" s="274"/>
      <c r="V14" s="275"/>
      <c r="W14" s="275"/>
      <c r="X14" s="276"/>
      <c r="Y14" s="272"/>
      <c r="Z14" s="273"/>
      <c r="AA14" s="98"/>
      <c r="AB14" s="99"/>
      <c r="AC14" s="100"/>
    </row>
    <row r="15" spans="1:29">
      <c r="A15" s="5"/>
      <c r="B15" s="77"/>
      <c r="D15" s="3"/>
      <c r="E15" s="3"/>
      <c r="F15" s="3"/>
      <c r="I15" s="90" t="s">
        <v>47</v>
      </c>
      <c r="J15" s="90" t="s">
        <v>57</v>
      </c>
      <c r="K15" s="101" t="s">
        <v>48</v>
      </c>
      <c r="L15" s="90" t="s">
        <v>49</v>
      </c>
      <c r="M15" s="90" t="s">
        <v>50</v>
      </c>
      <c r="N15" s="94" t="s">
        <v>7</v>
      </c>
      <c r="O15" s="93"/>
      <c r="P15" s="90" t="s">
        <v>51</v>
      </c>
      <c r="Q15" s="91" t="s">
        <v>52</v>
      </c>
      <c r="R15" s="93"/>
      <c r="T15" s="90" t="s">
        <v>47</v>
      </c>
      <c r="U15" s="90" t="s">
        <v>57</v>
      </c>
      <c r="V15" s="101" t="s">
        <v>48</v>
      </c>
      <c r="W15" s="90" t="s">
        <v>49</v>
      </c>
      <c r="X15" s="90" t="s">
        <v>50</v>
      </c>
      <c r="Y15" s="94" t="s">
        <v>7</v>
      </c>
      <c r="Z15" s="93"/>
      <c r="AA15" s="90" t="s">
        <v>51</v>
      </c>
      <c r="AB15" s="91" t="s">
        <v>52</v>
      </c>
      <c r="AC15" s="93"/>
    </row>
    <row r="16" spans="1:29" ht="15.75">
      <c r="A16" s="5" t="str">
        <f>'Grunnur  '!A16</f>
        <v>92.1 Færðargreining</v>
      </c>
      <c r="B16" s="118"/>
      <c r="C16" s="8">
        <f>Smábíll_einv</f>
        <v>0</v>
      </c>
      <c r="D16" s="8">
        <f>C16*B16*$D$14</f>
        <v>0</v>
      </c>
      <c r="E16" s="8">
        <f>B16+'Reikningur 9'!E16</f>
        <v>0</v>
      </c>
      <c r="F16" s="8">
        <f>D16+'Reikningur 9'!F16</f>
        <v>0</v>
      </c>
      <c r="G16" s="13" t="str">
        <f>IF(F16=0," ",E16/'Grunnur  '!C16)</f>
        <v xml:space="preserve"> </v>
      </c>
      <c r="H16" s="13"/>
      <c r="I16" s="102"/>
      <c r="J16" s="103"/>
      <c r="K16" s="104"/>
      <c r="L16" s="103"/>
      <c r="M16" s="105"/>
      <c r="N16" s="279"/>
      <c r="O16" s="280"/>
      <c r="P16" s="97"/>
      <c r="Q16" s="277"/>
      <c r="R16" s="278"/>
      <c r="T16" s="102"/>
      <c r="U16" s="103"/>
      <c r="V16" s="104"/>
      <c r="W16" s="103"/>
      <c r="X16" s="105"/>
      <c r="Y16" s="279"/>
      <c r="Z16" s="280"/>
      <c r="AA16" s="97"/>
      <c r="AB16" s="277"/>
      <c r="AC16" s="278"/>
    </row>
    <row r="17" spans="1:29">
      <c r="A17" s="5" t="str">
        <f>'Grunnur  '!A17</f>
        <v>92.21 Snjómokstur og hálkuv.</v>
      </c>
      <c r="B17" s="189"/>
      <c r="C17" s="8">
        <f>Vörubíll_mokstur_einv</f>
        <v>0</v>
      </c>
      <c r="D17" s="8">
        <f t="shared" ref="D17:D24" si="0">C17*B17*$D$14</f>
        <v>0</v>
      </c>
      <c r="E17" s="8">
        <f>B17+'Reikningur 9'!E17</f>
        <v>0</v>
      </c>
      <c r="F17" s="8">
        <f>D17+'Reikningur 9'!F17</f>
        <v>0</v>
      </c>
      <c r="G17" s="13" t="str">
        <f>IF(F17=0," ",E17/'Grunnur  '!C17)</f>
        <v xml:space="preserve"> </v>
      </c>
      <c r="H17" s="13"/>
      <c r="I17" s="90" t="s">
        <v>56</v>
      </c>
      <c r="J17" s="91" t="s">
        <v>53</v>
      </c>
      <c r="K17" s="92"/>
      <c r="L17" s="92"/>
      <c r="M17" s="93"/>
      <c r="N17" s="94" t="s">
        <v>54</v>
      </c>
      <c r="O17" s="93"/>
      <c r="P17" s="91" t="s">
        <v>55</v>
      </c>
      <c r="Q17" s="95"/>
      <c r="R17" s="96"/>
      <c r="T17" s="90" t="s">
        <v>56</v>
      </c>
      <c r="U17" s="91" t="s">
        <v>53</v>
      </c>
      <c r="V17" s="92"/>
      <c r="W17" s="92"/>
      <c r="X17" s="93"/>
      <c r="Y17" s="94" t="s">
        <v>54</v>
      </c>
      <c r="Z17" s="93"/>
      <c r="AA17" s="91" t="s">
        <v>55</v>
      </c>
      <c r="AB17" s="95"/>
      <c r="AC17" s="96"/>
    </row>
    <row r="18" spans="1:29" ht="15.75">
      <c r="A18" s="5" t="str">
        <f>'Grunnur  '!A18</f>
        <v>92.22 Upprif með undirtönn</v>
      </c>
      <c r="B18" s="118"/>
      <c r="C18" s="8">
        <f>Vörubíll_undirtönn_einv</f>
        <v>0</v>
      </c>
      <c r="D18" s="8">
        <f t="shared" si="0"/>
        <v>0</v>
      </c>
      <c r="E18" s="8">
        <f>B18+'Reikningur 9'!E18</f>
        <v>0</v>
      </c>
      <c r="F18" s="8">
        <f>D18+'Reikningur 9'!F18</f>
        <v>0</v>
      </c>
      <c r="G18" s="13" t="str">
        <f>IF(F18=0," ",E18/'Grunnur  '!C18)</f>
        <v xml:space="preserve"> </v>
      </c>
      <c r="H18" s="13"/>
      <c r="I18" s="97"/>
      <c r="J18" s="274"/>
      <c r="K18" s="275"/>
      <c r="L18" s="275"/>
      <c r="M18" s="276"/>
      <c r="N18" s="272"/>
      <c r="O18" s="273"/>
      <c r="P18" s="98"/>
      <c r="Q18" s="99"/>
      <c r="R18" s="100"/>
      <c r="T18" s="97"/>
      <c r="U18" s="274"/>
      <c r="V18" s="275"/>
      <c r="W18" s="275"/>
      <c r="X18" s="276"/>
      <c r="Y18" s="272"/>
      <c r="Z18" s="273"/>
      <c r="AA18" s="98"/>
      <c r="AB18" s="99"/>
      <c r="AC18" s="100"/>
    </row>
    <row r="19" spans="1:29">
      <c r="A19" s="5" t="str">
        <f>'Grunnur  '!A19</f>
        <v>92.23 Lausakeyrsla vörub.</v>
      </c>
      <c r="B19" s="118"/>
      <c r="C19" s="8">
        <f>Vinnuvél_1_einv</f>
        <v>0</v>
      </c>
      <c r="D19" s="8">
        <f t="shared" si="0"/>
        <v>0</v>
      </c>
      <c r="E19" s="8">
        <f>B19+'Reikningur 9'!E19</f>
        <v>0</v>
      </c>
      <c r="F19" s="8">
        <f>D19+'Reikningur 9'!F19</f>
        <v>0</v>
      </c>
      <c r="G19" s="13" t="str">
        <f>IF(F19=0," ",E19/'Grunnur  '!C19)</f>
        <v xml:space="preserve"> </v>
      </c>
      <c r="H19" s="13"/>
      <c r="I19" s="90" t="s">
        <v>47</v>
      </c>
      <c r="J19" s="90" t="s">
        <v>57</v>
      </c>
      <c r="K19" s="101" t="s">
        <v>48</v>
      </c>
      <c r="L19" s="90" t="s">
        <v>49</v>
      </c>
      <c r="M19" s="90" t="s">
        <v>50</v>
      </c>
      <c r="N19" s="94" t="s">
        <v>7</v>
      </c>
      <c r="O19" s="93"/>
      <c r="P19" s="90" t="s">
        <v>51</v>
      </c>
      <c r="Q19" s="91" t="s">
        <v>52</v>
      </c>
      <c r="R19" s="93"/>
      <c r="T19" s="90" t="s">
        <v>47</v>
      </c>
      <c r="U19" s="90" t="s">
        <v>57</v>
      </c>
      <c r="V19" s="101" t="s">
        <v>48</v>
      </c>
      <c r="W19" s="90" t="s">
        <v>49</v>
      </c>
      <c r="X19" s="90" t="s">
        <v>50</v>
      </c>
      <c r="Y19" s="94" t="s">
        <v>7</v>
      </c>
      <c r="Z19" s="93"/>
      <c r="AA19" s="90" t="s">
        <v>51</v>
      </c>
      <c r="AB19" s="91" t="s">
        <v>52</v>
      </c>
      <c r="AC19" s="93"/>
    </row>
    <row r="20" spans="1:29" ht="15.75">
      <c r="A20" s="5" t="str">
        <f>'Grunnur  '!A20</f>
        <v>92.3 Snjómokstur með vinnuv.</v>
      </c>
      <c r="B20" s="118"/>
      <c r="C20" s="8">
        <f>Vinnuvél_2_einv</f>
        <v>0</v>
      </c>
      <c r="D20" s="8">
        <f t="shared" si="0"/>
        <v>0</v>
      </c>
      <c r="E20" s="8">
        <f>B20+'Reikningur 9'!E20</f>
        <v>0</v>
      </c>
      <c r="F20" s="8">
        <f>D20+'Reikningur 9'!F20</f>
        <v>0</v>
      </c>
      <c r="G20" s="13" t="str">
        <f>IF(F20=0," ",E20/'Grunnur  '!C20)</f>
        <v xml:space="preserve"> </v>
      </c>
      <c r="H20" s="13"/>
      <c r="I20" s="102"/>
      <c r="J20" s="103"/>
      <c r="K20" s="104"/>
      <c r="L20" s="103"/>
      <c r="M20" s="105"/>
      <c r="N20" s="252"/>
      <c r="O20" s="253"/>
      <c r="P20" s="97"/>
      <c r="Q20" s="250"/>
      <c r="R20" s="251"/>
      <c r="T20" s="102"/>
      <c r="U20" s="103"/>
      <c r="V20" s="104"/>
      <c r="W20" s="103"/>
      <c r="X20" s="105"/>
      <c r="Y20" s="252"/>
      <c r="Z20" s="253"/>
      <c r="AA20" s="97"/>
      <c r="AB20" s="250"/>
      <c r="AC20" s="251"/>
    </row>
    <row r="21" spans="1:29">
      <c r="A21" s="5" t="str">
        <f>'Grunnur  '!A21</f>
        <v xml:space="preserve">92.8 Biðtími </v>
      </c>
      <c r="B21" s="118"/>
      <c r="C21" s="8">
        <f>Vinnuvél_3_einv</f>
        <v>0</v>
      </c>
      <c r="D21" s="8">
        <f t="shared" si="0"/>
        <v>0</v>
      </c>
      <c r="E21" s="8">
        <f>B21+'Reikningur 9'!E21</f>
        <v>0</v>
      </c>
      <c r="F21" s="8">
        <f>D21+'Reikningur 9'!F21</f>
        <v>0</v>
      </c>
      <c r="G21" s="13" t="str">
        <f>IF(F21=0," ",E21/'Grunnur  '!C21)</f>
        <v xml:space="preserve"> </v>
      </c>
      <c r="H21" s="13"/>
      <c r="I21" s="90" t="s">
        <v>56</v>
      </c>
      <c r="J21" s="91" t="s">
        <v>53</v>
      </c>
      <c r="K21" s="92"/>
      <c r="L21" s="92"/>
      <c r="M21" s="93"/>
      <c r="N21" s="94" t="s">
        <v>54</v>
      </c>
      <c r="O21" s="93"/>
      <c r="P21" s="91" t="s">
        <v>55</v>
      </c>
      <c r="Q21" s="95"/>
      <c r="R21" s="96"/>
      <c r="T21" s="90" t="s">
        <v>56</v>
      </c>
      <c r="U21" s="91" t="s">
        <v>53</v>
      </c>
      <c r="V21" s="92"/>
      <c r="W21" s="92"/>
      <c r="X21" s="93"/>
      <c r="Y21" s="94" t="s">
        <v>54</v>
      </c>
      <c r="Z21" s="93"/>
      <c r="AA21" s="91" t="s">
        <v>55</v>
      </c>
      <c r="AB21" s="95"/>
      <c r="AC21" s="96"/>
    </row>
    <row r="22" spans="1:29" ht="15.75">
      <c r="A22" s="5">
        <f>'Grunnur  '!A22</f>
        <v>0</v>
      </c>
      <c r="B22" s="118"/>
      <c r="C22" s="8">
        <f>Vinnuvél_4_einv</f>
        <v>0</v>
      </c>
      <c r="D22" s="8">
        <f t="shared" si="0"/>
        <v>0</v>
      </c>
      <c r="E22" s="8">
        <f>B22+'Reikningur 9'!E22</f>
        <v>0</v>
      </c>
      <c r="F22" s="8">
        <f>D22+'Reikningur 9'!F22</f>
        <v>0</v>
      </c>
      <c r="G22" s="13" t="str">
        <f>IF(F22=0," ",E22/'Grunnur  '!C22)</f>
        <v xml:space="preserve"> </v>
      </c>
      <c r="H22" s="13"/>
      <c r="I22" s="97"/>
      <c r="J22" s="247"/>
      <c r="K22" s="248"/>
      <c r="L22" s="248"/>
      <c r="M22" s="249"/>
      <c r="N22" s="245"/>
      <c r="O22" s="246"/>
      <c r="P22" s="98"/>
      <c r="Q22" s="99"/>
      <c r="R22" s="100"/>
      <c r="T22" s="97"/>
      <c r="U22" s="247"/>
      <c r="V22" s="248"/>
      <c r="W22" s="248"/>
      <c r="X22" s="249"/>
      <c r="Y22" s="245"/>
      <c r="Z22" s="246"/>
      <c r="AA22" s="98"/>
      <c r="AB22" s="99"/>
      <c r="AC22" s="100"/>
    </row>
    <row r="23" spans="1:29">
      <c r="A23" s="5">
        <f>'Grunnur  '!A23</f>
        <v>0</v>
      </c>
      <c r="B23" s="118"/>
      <c r="C23" s="8">
        <f>Biðtími_smábíll_einv</f>
        <v>0</v>
      </c>
      <c r="D23" s="8">
        <f t="shared" si="0"/>
        <v>0</v>
      </c>
      <c r="E23" s="8">
        <f>B23+'Reikningur 9'!E23</f>
        <v>0</v>
      </c>
      <c r="F23" s="8">
        <f>D23+'Reikningur 9'!F23</f>
        <v>0</v>
      </c>
      <c r="G23" s="13" t="str">
        <f>IF(F23=0," ",E23/'Grunnur  '!C23)</f>
        <v xml:space="preserve"> </v>
      </c>
      <c r="H23" s="13"/>
      <c r="I23" s="90" t="s">
        <v>47</v>
      </c>
      <c r="J23" s="90" t="s">
        <v>57</v>
      </c>
      <c r="K23" s="101" t="s">
        <v>48</v>
      </c>
      <c r="L23" s="90" t="s">
        <v>49</v>
      </c>
      <c r="M23" s="90" t="s">
        <v>50</v>
      </c>
      <c r="N23" s="94" t="s">
        <v>7</v>
      </c>
      <c r="O23" s="93"/>
      <c r="P23" s="90" t="s">
        <v>51</v>
      </c>
      <c r="Q23" s="91" t="s">
        <v>52</v>
      </c>
      <c r="R23" s="93"/>
      <c r="T23" s="90" t="s">
        <v>47</v>
      </c>
      <c r="U23" s="90" t="s">
        <v>57</v>
      </c>
      <c r="V23" s="101" t="s">
        <v>48</v>
      </c>
      <c r="W23" s="90" t="s">
        <v>49</v>
      </c>
      <c r="X23" s="90" t="s">
        <v>50</v>
      </c>
      <c r="Y23" s="94" t="s">
        <v>7</v>
      </c>
      <c r="Z23" s="93"/>
      <c r="AA23" s="90" t="s">
        <v>51</v>
      </c>
      <c r="AB23" s="91" t="s">
        <v>52</v>
      </c>
      <c r="AC23" s="93"/>
    </row>
    <row r="24" spans="1:29" ht="15.75">
      <c r="A24" s="5">
        <f>'Grunnur  '!A24</f>
        <v>0</v>
      </c>
      <c r="B24" s="118"/>
      <c r="C24" s="8">
        <f>Biðtími_vörubíll_einv</f>
        <v>0</v>
      </c>
      <c r="D24" s="8">
        <f t="shared" si="0"/>
        <v>0</v>
      </c>
      <c r="E24" s="8">
        <f>B24+'Reikningur 9'!E24</f>
        <v>0</v>
      </c>
      <c r="F24" s="8">
        <f>D24+'Reikningur 9'!F24</f>
        <v>0</v>
      </c>
      <c r="G24" s="13" t="str">
        <f>IF(F24=0," ",E24/'Grunnur  '!C24)</f>
        <v xml:space="preserve"> </v>
      </c>
      <c r="H24" s="13"/>
      <c r="I24" s="102"/>
      <c r="J24" s="103"/>
      <c r="K24" s="104"/>
      <c r="L24" s="103"/>
      <c r="M24" s="105"/>
      <c r="N24" s="252"/>
      <c r="O24" s="253"/>
      <c r="P24" s="97"/>
      <c r="Q24" s="250"/>
      <c r="R24" s="251"/>
      <c r="T24" s="102"/>
      <c r="U24" s="103"/>
      <c r="V24" s="104"/>
      <c r="W24" s="103"/>
      <c r="X24" s="105"/>
      <c r="Y24" s="252"/>
      <c r="Z24" s="253"/>
      <c r="AA24" s="97"/>
      <c r="AB24" s="250"/>
      <c r="AC24" s="251"/>
    </row>
    <row r="25" spans="1:29" ht="13.5" thickBot="1">
      <c r="A25" s="29" t="s">
        <v>19</v>
      </c>
      <c r="B25" s="23"/>
      <c r="C25" s="23"/>
      <c r="D25" s="25">
        <f>SUM(D16:D24)</f>
        <v>0</v>
      </c>
      <c r="E25" s="23"/>
      <c r="F25" s="23">
        <f>SUM(F16:F24)</f>
        <v>0</v>
      </c>
      <c r="G25" s="26" t="e">
        <f>(F25/D14)/Heildarupphæð</f>
        <v>#DIV/0!</v>
      </c>
      <c r="H25" s="63"/>
      <c r="I25" s="90" t="s">
        <v>56</v>
      </c>
      <c r="J25" s="91" t="s">
        <v>53</v>
      </c>
      <c r="K25" s="92"/>
      <c r="L25" s="92"/>
      <c r="M25" s="93"/>
      <c r="N25" s="94" t="s">
        <v>54</v>
      </c>
      <c r="O25" s="93"/>
      <c r="P25" s="91" t="s">
        <v>55</v>
      </c>
      <c r="Q25" s="95"/>
      <c r="R25" s="96"/>
      <c r="T25" s="90" t="s">
        <v>56</v>
      </c>
      <c r="U25" s="91" t="s">
        <v>53</v>
      </c>
      <c r="V25" s="92"/>
      <c r="W25" s="92"/>
      <c r="X25" s="93"/>
      <c r="Y25" s="94" t="s">
        <v>54</v>
      </c>
      <c r="Z25" s="93"/>
      <c r="AA25" s="91" t="s">
        <v>55</v>
      </c>
      <c r="AB25" s="95"/>
      <c r="AC25" s="96"/>
    </row>
    <row r="26" spans="1:29" ht="16.5" thickTop="1">
      <c r="B26" s="10"/>
      <c r="C26" s="11"/>
      <c r="D26" s="12"/>
      <c r="E26" s="10"/>
      <c r="F26" s="10"/>
      <c r="G26" s="10"/>
      <c r="H26" s="10"/>
      <c r="I26" s="97"/>
      <c r="J26" s="247"/>
      <c r="K26" s="248"/>
      <c r="L26" s="248"/>
      <c r="M26" s="249"/>
      <c r="N26" s="245"/>
      <c r="O26" s="246"/>
      <c r="P26" s="98"/>
      <c r="Q26" s="99"/>
      <c r="R26" s="100"/>
      <c r="T26" s="97"/>
      <c r="U26" s="247"/>
      <c r="V26" s="248"/>
      <c r="W26" s="248"/>
      <c r="X26" s="249"/>
      <c r="Y26" s="245"/>
      <c r="Z26" s="246"/>
      <c r="AA26" s="98"/>
      <c r="AB26" s="99"/>
      <c r="AC26" s="100"/>
    </row>
    <row r="27" spans="1:29">
      <c r="G27" s="13"/>
      <c r="H27" s="13"/>
      <c r="I27" s="90" t="s">
        <v>47</v>
      </c>
      <c r="J27" s="90" t="s">
        <v>57</v>
      </c>
      <c r="K27" s="101" t="s">
        <v>48</v>
      </c>
      <c r="L27" s="90" t="s">
        <v>49</v>
      </c>
      <c r="M27" s="90" t="s">
        <v>50</v>
      </c>
      <c r="N27" s="94" t="s">
        <v>7</v>
      </c>
      <c r="O27" s="93"/>
      <c r="P27" s="90" t="s">
        <v>51</v>
      </c>
      <c r="Q27" s="91" t="s">
        <v>52</v>
      </c>
      <c r="R27" s="93"/>
      <c r="T27" s="90" t="s">
        <v>47</v>
      </c>
      <c r="U27" s="90" t="s">
        <v>57</v>
      </c>
      <c r="V27" s="101" t="s">
        <v>48</v>
      </c>
      <c r="W27" s="90" t="s">
        <v>49</v>
      </c>
      <c r="X27" s="90" t="s">
        <v>50</v>
      </c>
      <c r="Y27" s="94" t="s">
        <v>7</v>
      </c>
      <c r="Z27" s="93"/>
      <c r="AA27" s="90" t="s">
        <v>51</v>
      </c>
      <c r="AB27" s="91" t="s">
        <v>52</v>
      </c>
      <c r="AC27" s="93"/>
    </row>
    <row r="28" spans="1:29" ht="15.75">
      <c r="A28" s="41" t="s">
        <v>22</v>
      </c>
      <c r="B28" s="107"/>
      <c r="I28" s="102"/>
      <c r="J28" s="103"/>
      <c r="K28" s="104"/>
      <c r="L28" s="103"/>
      <c r="M28" s="105"/>
      <c r="N28" s="252"/>
      <c r="O28" s="253"/>
      <c r="P28" s="97"/>
      <c r="Q28" s="98"/>
      <c r="R28" s="106"/>
      <c r="T28" s="102"/>
      <c r="U28" s="103"/>
      <c r="V28" s="104"/>
      <c r="W28" s="103"/>
      <c r="X28" s="105"/>
      <c r="Y28" s="252"/>
      <c r="Z28" s="253"/>
      <c r="AA28" s="97"/>
      <c r="AB28" s="98"/>
      <c r="AC28" s="106"/>
    </row>
    <row r="29" spans="1:29">
      <c r="I29" s="90" t="s">
        <v>56</v>
      </c>
      <c r="J29" s="91" t="s">
        <v>53</v>
      </c>
      <c r="K29" s="92"/>
      <c r="L29" s="92"/>
      <c r="M29" s="93"/>
      <c r="N29" s="94" t="s">
        <v>54</v>
      </c>
      <c r="O29" s="93"/>
      <c r="P29" s="91" t="s">
        <v>55</v>
      </c>
      <c r="Q29" s="95"/>
      <c r="R29" s="96"/>
      <c r="T29" s="90" t="s">
        <v>56</v>
      </c>
      <c r="U29" s="91" t="s">
        <v>53</v>
      </c>
      <c r="V29" s="92"/>
      <c r="W29" s="92"/>
      <c r="X29" s="93"/>
      <c r="Y29" s="94" t="s">
        <v>54</v>
      </c>
      <c r="Z29" s="93"/>
      <c r="AA29" s="91" t="s">
        <v>55</v>
      </c>
      <c r="AB29" s="95"/>
      <c r="AC29" s="96"/>
    </row>
    <row r="30" spans="1:29" ht="15.75">
      <c r="A30" s="43" t="s">
        <v>9</v>
      </c>
      <c r="B30" s="44" t="s">
        <v>26</v>
      </c>
      <c r="C30" s="44" t="s">
        <v>27</v>
      </c>
      <c r="D30" s="44" t="s">
        <v>24</v>
      </c>
      <c r="E30" s="240" t="s">
        <v>76</v>
      </c>
      <c r="F30" s="240" t="s">
        <v>78</v>
      </c>
      <c r="I30" s="97"/>
      <c r="J30" s="247"/>
      <c r="K30" s="248"/>
      <c r="L30" s="248"/>
      <c r="M30" s="249"/>
      <c r="N30" s="245"/>
      <c r="O30" s="246"/>
      <c r="P30" s="98"/>
      <c r="Q30" s="99"/>
      <c r="R30" s="100"/>
      <c r="T30" s="97"/>
      <c r="U30" s="247"/>
      <c r="V30" s="248"/>
      <c r="W30" s="248"/>
      <c r="X30" s="249"/>
      <c r="Y30" s="245"/>
      <c r="Z30" s="246"/>
      <c r="AA30" s="98"/>
      <c r="AB30" s="99"/>
      <c r="AC30" s="100"/>
    </row>
    <row r="31" spans="1:29">
      <c r="A31" s="243" t="str">
        <f>IF(Fast_gjald_hlutfall=0.2,"Breytilegur kostnaður 80 %",IF(Fast_gjald_hlutfall=0.25,"Breytilegur kostnaður 75 %",IF(Fast_gjald_hlutfall=0.3,"Breytilegur kostnaður 70 %","Villa leiðr. breytil kostn.")))</f>
        <v>Villa leiðr. breytil kostn.</v>
      </c>
      <c r="B31" s="14">
        <f>F25</f>
        <v>0</v>
      </c>
      <c r="C31" s="14">
        <f>'Reikningur 9'!F25</f>
        <v>0</v>
      </c>
      <c r="D31" s="14">
        <f>B31-C31</f>
        <v>0</v>
      </c>
      <c r="I31" s="90" t="s">
        <v>47</v>
      </c>
      <c r="J31" s="90" t="s">
        <v>57</v>
      </c>
      <c r="K31" s="101" t="s">
        <v>48</v>
      </c>
      <c r="L31" s="90" t="s">
        <v>49</v>
      </c>
      <c r="M31" s="90" t="s">
        <v>50</v>
      </c>
      <c r="N31" s="94" t="s">
        <v>7</v>
      </c>
      <c r="O31" s="93"/>
      <c r="P31" s="90" t="s">
        <v>51</v>
      </c>
      <c r="Q31" s="91" t="s">
        <v>52</v>
      </c>
      <c r="R31" s="93"/>
      <c r="T31" s="90" t="s">
        <v>47</v>
      </c>
      <c r="U31" s="90" t="s">
        <v>57</v>
      </c>
      <c r="V31" s="101" t="s">
        <v>48</v>
      </c>
      <c r="W31" s="90" t="s">
        <v>49</v>
      </c>
      <c r="X31" s="90" t="s">
        <v>50</v>
      </c>
      <c r="Y31" s="94" t="s">
        <v>7</v>
      </c>
      <c r="Z31" s="93"/>
      <c r="AA31" s="90" t="s">
        <v>51</v>
      </c>
      <c r="AB31" s="91" t="s">
        <v>52</v>
      </c>
      <c r="AC31" s="93"/>
    </row>
    <row r="32" spans="1:29" ht="15.75">
      <c r="A32" s="242" t="s">
        <v>81</v>
      </c>
      <c r="B32" s="40" t="e">
        <f>IF(E32&lt;=F32,E32,F32)</f>
        <v>#DIV/0!</v>
      </c>
      <c r="C32" s="14" t="e">
        <f>'Reikningur 9'!B32</f>
        <v>#DIV/0!</v>
      </c>
      <c r="D32" s="14" t="e">
        <f>B32-C32</f>
        <v>#DIV/0!</v>
      </c>
      <c r="E32" s="239" t="e">
        <f>'Grunnur  '!$G$23*Fast_gjald_hlutfall/Fast_gjald_fjöldi_gjalddaga*$G$4</f>
        <v>#DIV/0!</v>
      </c>
      <c r="F32" s="10" t="e">
        <f>IF(G25*100&lt;=200,(Fast_gjald_kr.+'Grunnur  '!$G$23*('Reikningur 10'!G25*100+(100-'Reikningur 10'!G25*100)*Fast_gjald_hlutfall)/100)-(Fast_gjald_kr.+F25),(Fast_gjald_kr.+'Grunnur  '!$G$23*(('Reikningur 10'!G25*100+(100-200)*Fast_gjald_hlutfall+(200-'Reikningur 10'!G25*100)*0.1)/100)-(Fast_gjald_kr.+F25)))</f>
        <v>#DIV/0!</v>
      </c>
      <c r="I32" s="102"/>
      <c r="J32" s="103"/>
      <c r="K32" s="104"/>
      <c r="L32" s="103"/>
      <c r="M32" s="105"/>
      <c r="N32" s="252"/>
      <c r="O32" s="253"/>
      <c r="P32" s="97"/>
      <c r="Q32" s="98"/>
      <c r="R32" s="106"/>
      <c r="T32" s="102"/>
      <c r="U32" s="103"/>
      <c r="V32" s="104"/>
      <c r="W32" s="103"/>
      <c r="X32" s="105"/>
      <c r="Y32" s="252"/>
      <c r="Z32" s="253"/>
      <c r="AA32" s="97"/>
      <c r="AB32" s="98"/>
      <c r="AC32" s="106"/>
    </row>
    <row r="33" spans="1:29">
      <c r="A33" s="242" t="s">
        <v>80</v>
      </c>
      <c r="B33" s="15" t="e">
        <f>B31+B32</f>
        <v>#DIV/0!</v>
      </c>
      <c r="C33" s="15" t="e">
        <f>C31+C32</f>
        <v>#DIV/0!</v>
      </c>
      <c r="D33" s="15" t="e">
        <f>B33-C33</f>
        <v>#DIV/0!</v>
      </c>
      <c r="I33" s="90" t="s">
        <v>56</v>
      </c>
      <c r="J33" s="91" t="s">
        <v>53</v>
      </c>
      <c r="K33" s="92"/>
      <c r="L33" s="92"/>
      <c r="M33" s="93"/>
      <c r="N33" s="94" t="s">
        <v>54</v>
      </c>
      <c r="O33" s="93"/>
      <c r="P33" s="91" t="s">
        <v>55</v>
      </c>
      <c r="Q33" s="95"/>
      <c r="R33" s="96"/>
      <c r="T33" s="90" t="s">
        <v>56</v>
      </c>
      <c r="U33" s="91" t="s">
        <v>53</v>
      </c>
      <c r="V33" s="92"/>
      <c r="W33" s="92"/>
      <c r="X33" s="93"/>
      <c r="Y33" s="94" t="s">
        <v>54</v>
      </c>
      <c r="Z33" s="93"/>
      <c r="AA33" s="91" t="s">
        <v>55</v>
      </c>
      <c r="AB33" s="95"/>
      <c r="AC33" s="96"/>
    </row>
    <row r="34" spans="1:29" ht="15.75">
      <c r="A34" s="4" t="s">
        <v>14</v>
      </c>
      <c r="B34" s="14" t="e">
        <f>(Fast_gjald_kr./Fast_gjald_fjöldi_gjalddaga)*10</f>
        <v>#DIV/0!</v>
      </c>
      <c r="C34" s="14" t="e">
        <f>'Reikningur 9'!B34</f>
        <v>#DIV/0!</v>
      </c>
      <c r="D34" s="14" t="e">
        <f>B34-C34</f>
        <v>#DIV/0!</v>
      </c>
      <c r="I34" s="97"/>
      <c r="J34" s="247"/>
      <c r="K34" s="248"/>
      <c r="L34" s="248"/>
      <c r="M34" s="249"/>
      <c r="N34" s="245"/>
      <c r="O34" s="246"/>
      <c r="P34" s="98"/>
      <c r="Q34" s="99"/>
      <c r="R34" s="100"/>
      <c r="T34" s="97"/>
      <c r="U34" s="247"/>
      <c r="V34" s="248"/>
      <c r="W34" s="248"/>
      <c r="X34" s="249"/>
      <c r="Y34" s="245"/>
      <c r="Z34" s="246"/>
      <c r="AA34" s="98"/>
      <c r="AB34" s="99"/>
      <c r="AC34" s="100"/>
    </row>
    <row r="35" spans="1:29">
      <c r="A35" s="4" t="s">
        <v>19</v>
      </c>
      <c r="B35" s="14" t="e">
        <f>B33+B34</f>
        <v>#DIV/0!</v>
      </c>
      <c r="C35" s="14" t="e">
        <f>C33+C34</f>
        <v>#DIV/0!</v>
      </c>
      <c r="D35" s="14" t="e">
        <f>D33+D34</f>
        <v>#DIV/0!</v>
      </c>
      <c r="I35" s="90" t="s">
        <v>47</v>
      </c>
      <c r="J35" s="90" t="s">
        <v>57</v>
      </c>
      <c r="K35" s="101" t="s">
        <v>48</v>
      </c>
      <c r="L35" s="90" t="s">
        <v>49</v>
      </c>
      <c r="M35" s="90" t="s">
        <v>50</v>
      </c>
      <c r="N35" s="94" t="s">
        <v>7</v>
      </c>
      <c r="O35" s="93"/>
      <c r="P35" s="90" t="s">
        <v>51</v>
      </c>
      <c r="Q35" s="91" t="s">
        <v>52</v>
      </c>
      <c r="R35" s="93"/>
      <c r="T35" s="90" t="s">
        <v>47</v>
      </c>
      <c r="U35" s="90" t="s">
        <v>57</v>
      </c>
      <c r="V35" s="101" t="s">
        <v>48</v>
      </c>
      <c r="W35" s="90" t="s">
        <v>49</v>
      </c>
      <c r="X35" s="90" t="s">
        <v>50</v>
      </c>
      <c r="Y35" s="94" t="s">
        <v>7</v>
      </c>
      <c r="Z35" s="93"/>
      <c r="AA35" s="90" t="s">
        <v>51</v>
      </c>
      <c r="AB35" s="91" t="s">
        <v>52</v>
      </c>
      <c r="AC35" s="93"/>
    </row>
    <row r="36" spans="1:29" ht="15.75">
      <c r="A36" s="4" t="s">
        <v>21</v>
      </c>
      <c r="B36" s="14" t="e">
        <f>D36+C36</f>
        <v>#DIV/0!</v>
      </c>
      <c r="C36" s="14" t="e">
        <f>'Reikningur 9'!B36</f>
        <v>#DIV/0!</v>
      </c>
      <c r="D36" s="14" t="e">
        <f>D35*B28</f>
        <v>#DIV/0!</v>
      </c>
      <c r="I36" s="102"/>
      <c r="J36" s="103"/>
      <c r="K36" s="104"/>
      <c r="L36" s="103"/>
      <c r="M36" s="105"/>
      <c r="N36" s="252"/>
      <c r="O36" s="253"/>
      <c r="P36" s="97"/>
      <c r="Q36" s="98"/>
      <c r="R36" s="106"/>
      <c r="T36" s="102"/>
      <c r="U36" s="103"/>
      <c r="V36" s="104"/>
      <c r="W36" s="103"/>
      <c r="X36" s="105"/>
      <c r="Y36" s="252"/>
      <c r="Z36" s="253"/>
      <c r="AA36" s="97"/>
      <c r="AB36" s="98"/>
      <c r="AC36" s="106"/>
    </row>
    <row r="37" spans="1:29">
      <c r="A37" s="47" t="s">
        <v>28</v>
      </c>
      <c r="B37" s="48" t="e">
        <f>B35+B36</f>
        <v>#DIV/0!</v>
      </c>
      <c r="C37" s="48" t="e">
        <f>C35+C36</f>
        <v>#DIV/0!</v>
      </c>
      <c r="D37" s="49" t="e">
        <f>D35+D36</f>
        <v>#DIV/0!</v>
      </c>
      <c r="I37" s="90" t="s">
        <v>56</v>
      </c>
      <c r="J37" s="91" t="s">
        <v>53</v>
      </c>
      <c r="K37" s="92"/>
      <c r="L37" s="92"/>
      <c r="M37" s="93"/>
      <c r="N37" s="94" t="s">
        <v>54</v>
      </c>
      <c r="O37" s="93"/>
      <c r="P37" s="91" t="s">
        <v>55</v>
      </c>
      <c r="Q37" s="95"/>
      <c r="R37" s="96"/>
      <c r="T37" s="90" t="s">
        <v>56</v>
      </c>
      <c r="U37" s="91" t="s">
        <v>53</v>
      </c>
      <c r="V37" s="92"/>
      <c r="W37" s="92"/>
      <c r="X37" s="93"/>
      <c r="Y37" s="94" t="s">
        <v>54</v>
      </c>
      <c r="Z37" s="93"/>
      <c r="AA37" s="91" t="s">
        <v>55</v>
      </c>
      <c r="AB37" s="95"/>
      <c r="AC37" s="96"/>
    </row>
    <row r="38" spans="1:29" ht="15.75">
      <c r="A38" s="5"/>
      <c r="I38" s="97"/>
      <c r="J38" s="247"/>
      <c r="K38" s="248"/>
      <c r="L38" s="248"/>
      <c r="M38" s="249"/>
      <c r="N38" s="245"/>
      <c r="O38" s="246"/>
      <c r="P38" s="98"/>
      <c r="Q38" s="99"/>
      <c r="R38" s="100"/>
      <c r="T38" s="97"/>
      <c r="U38" s="247"/>
      <c r="V38" s="248"/>
      <c r="W38" s="248"/>
      <c r="X38" s="249"/>
      <c r="Y38" s="245"/>
      <c r="Z38" s="246"/>
      <c r="AA38" s="98"/>
      <c r="AB38" s="99"/>
      <c r="AC38" s="100"/>
    </row>
    <row r="39" spans="1:29">
      <c r="A39" s="5"/>
      <c r="C39" s="14"/>
      <c r="I39" s="90" t="s">
        <v>47</v>
      </c>
      <c r="J39" s="90" t="s">
        <v>57</v>
      </c>
      <c r="K39" s="101" t="s">
        <v>48</v>
      </c>
      <c r="L39" s="90" t="s">
        <v>49</v>
      </c>
      <c r="M39" s="90" t="s">
        <v>50</v>
      </c>
      <c r="N39" s="94" t="s">
        <v>7</v>
      </c>
      <c r="O39" s="93"/>
      <c r="P39" s="90" t="s">
        <v>51</v>
      </c>
      <c r="Q39" s="91" t="s">
        <v>52</v>
      </c>
      <c r="R39" s="93"/>
      <c r="T39" s="90" t="s">
        <v>47</v>
      </c>
      <c r="U39" s="90" t="s">
        <v>57</v>
      </c>
      <c r="V39" s="101" t="s">
        <v>48</v>
      </c>
      <c r="W39" s="90" t="s">
        <v>49</v>
      </c>
      <c r="X39" s="90" t="s">
        <v>50</v>
      </c>
      <c r="Y39" s="94" t="s">
        <v>7</v>
      </c>
      <c r="Z39" s="93"/>
      <c r="AA39" s="90" t="s">
        <v>51</v>
      </c>
      <c r="AB39" s="91" t="s">
        <v>52</v>
      </c>
      <c r="AC39" s="93"/>
    </row>
    <row r="40" spans="1:29" ht="15.75">
      <c r="A40" s="5"/>
      <c r="I40" s="102"/>
      <c r="J40" s="103"/>
      <c r="K40" s="104"/>
      <c r="L40" s="103"/>
      <c r="M40" s="105"/>
      <c r="N40" s="252"/>
      <c r="O40" s="253"/>
      <c r="P40" s="97"/>
      <c r="Q40" s="250"/>
      <c r="R40" s="251"/>
      <c r="T40" s="102"/>
      <c r="U40" s="103"/>
      <c r="V40" s="104"/>
      <c r="W40" s="103"/>
      <c r="X40" s="105"/>
      <c r="Y40" s="252"/>
      <c r="Z40" s="253"/>
      <c r="AA40" s="97"/>
      <c r="AB40" s="250"/>
      <c r="AC40" s="251"/>
    </row>
    <row r="41" spans="1:29">
      <c r="A41" s="5"/>
      <c r="C41" s="14"/>
      <c r="I41" s="90" t="s">
        <v>56</v>
      </c>
      <c r="J41" s="91" t="s">
        <v>53</v>
      </c>
      <c r="K41" s="92"/>
      <c r="L41" s="92"/>
      <c r="M41" s="93"/>
      <c r="N41" s="94" t="s">
        <v>54</v>
      </c>
      <c r="O41" s="93"/>
      <c r="P41" s="91" t="s">
        <v>55</v>
      </c>
      <c r="Q41" s="95"/>
      <c r="R41" s="96"/>
      <c r="T41" s="90" t="s">
        <v>56</v>
      </c>
      <c r="U41" s="91" t="s">
        <v>53</v>
      </c>
      <c r="V41" s="92"/>
      <c r="W41" s="92"/>
      <c r="X41" s="93"/>
      <c r="Y41" s="94" t="s">
        <v>54</v>
      </c>
      <c r="Z41" s="93"/>
      <c r="AA41" s="91" t="s">
        <v>55</v>
      </c>
      <c r="AB41" s="95"/>
      <c r="AC41" s="96"/>
    </row>
    <row r="42" spans="1:29" ht="15.75">
      <c r="A42" s="5"/>
      <c r="I42" s="97"/>
      <c r="J42" s="247"/>
      <c r="K42" s="248"/>
      <c r="L42" s="248"/>
      <c r="M42" s="249"/>
      <c r="N42" s="245"/>
      <c r="O42" s="246"/>
      <c r="P42" s="98"/>
      <c r="Q42" s="99"/>
      <c r="R42" s="100"/>
      <c r="T42" s="97"/>
      <c r="U42" s="247"/>
      <c r="V42" s="248"/>
      <c r="W42" s="248"/>
      <c r="X42" s="249"/>
      <c r="Y42" s="245"/>
      <c r="Z42" s="246"/>
      <c r="AA42" s="98"/>
      <c r="AB42" s="99"/>
      <c r="AC42" s="100"/>
    </row>
    <row r="43" spans="1:29">
      <c r="A43" s="14"/>
      <c r="I43" s="90" t="s">
        <v>47</v>
      </c>
      <c r="J43" s="90" t="s">
        <v>57</v>
      </c>
      <c r="K43" s="101" t="s">
        <v>48</v>
      </c>
      <c r="L43" s="90" t="s">
        <v>49</v>
      </c>
      <c r="M43" s="90" t="s">
        <v>50</v>
      </c>
      <c r="N43" s="94" t="s">
        <v>7</v>
      </c>
      <c r="O43" s="93"/>
      <c r="P43" s="90" t="s">
        <v>51</v>
      </c>
      <c r="Q43" s="91" t="s">
        <v>52</v>
      </c>
      <c r="R43" s="93"/>
      <c r="T43" s="90" t="s">
        <v>47</v>
      </c>
      <c r="U43" s="90" t="s">
        <v>57</v>
      </c>
      <c r="V43" s="101" t="s">
        <v>48</v>
      </c>
      <c r="W43" s="90" t="s">
        <v>49</v>
      </c>
      <c r="X43" s="90" t="s">
        <v>50</v>
      </c>
      <c r="Y43" s="94" t="s">
        <v>7</v>
      </c>
      <c r="Z43" s="93"/>
      <c r="AA43" s="90" t="s">
        <v>51</v>
      </c>
      <c r="AB43" s="91" t="s">
        <v>52</v>
      </c>
      <c r="AC43" s="93"/>
    </row>
    <row r="44" spans="1:29" ht="15.75">
      <c r="A44" s="5"/>
      <c r="I44" s="102"/>
      <c r="J44" s="103"/>
      <c r="K44" s="104"/>
      <c r="L44" s="103"/>
      <c r="M44" s="105"/>
      <c r="N44" s="252"/>
      <c r="O44" s="253"/>
      <c r="P44" s="97"/>
      <c r="Q44" s="250"/>
      <c r="R44" s="251"/>
      <c r="T44" s="102"/>
      <c r="U44" s="103"/>
      <c r="V44" s="104"/>
      <c r="W44" s="103"/>
      <c r="X44" s="105"/>
      <c r="Y44" s="252"/>
      <c r="Z44" s="253"/>
      <c r="AA44" s="97"/>
      <c r="AB44" s="250"/>
      <c r="AC44" s="251"/>
    </row>
    <row r="45" spans="1:29">
      <c r="I45" s="90" t="s">
        <v>56</v>
      </c>
      <c r="J45" s="91" t="s">
        <v>53</v>
      </c>
      <c r="K45" s="92"/>
      <c r="L45" s="92"/>
      <c r="M45" s="93"/>
      <c r="N45" s="94" t="s">
        <v>54</v>
      </c>
      <c r="O45" s="93"/>
      <c r="P45" s="91" t="s">
        <v>55</v>
      </c>
      <c r="Q45" s="95"/>
      <c r="R45" s="96"/>
      <c r="T45" s="90" t="s">
        <v>56</v>
      </c>
      <c r="U45" s="91" t="s">
        <v>53</v>
      </c>
      <c r="V45" s="92"/>
      <c r="W45" s="92"/>
      <c r="X45" s="93"/>
      <c r="Y45" s="94" t="s">
        <v>54</v>
      </c>
      <c r="Z45" s="93"/>
      <c r="AA45" s="91" t="s">
        <v>55</v>
      </c>
      <c r="AB45" s="95"/>
      <c r="AC45" s="96"/>
    </row>
    <row r="46" spans="1:29" ht="15.75">
      <c r="I46" s="97"/>
      <c r="J46" s="247"/>
      <c r="K46" s="248"/>
      <c r="L46" s="248"/>
      <c r="M46" s="249"/>
      <c r="N46" s="245"/>
      <c r="O46" s="246"/>
      <c r="P46" s="98"/>
      <c r="Q46" s="99"/>
      <c r="R46" s="100"/>
      <c r="T46" s="97"/>
      <c r="U46" s="247"/>
      <c r="V46" s="248"/>
      <c r="W46" s="248"/>
      <c r="X46" s="249"/>
      <c r="Y46" s="245"/>
      <c r="Z46" s="246"/>
      <c r="AA46" s="98"/>
      <c r="AB46" s="99"/>
      <c r="AC46" s="100"/>
    </row>
    <row r="47" spans="1:29">
      <c r="I47" s="90" t="s">
        <v>47</v>
      </c>
      <c r="J47" s="90" t="s">
        <v>57</v>
      </c>
      <c r="K47" s="101" t="s">
        <v>48</v>
      </c>
      <c r="L47" s="90" t="s">
        <v>49</v>
      </c>
      <c r="M47" s="90" t="s">
        <v>50</v>
      </c>
      <c r="N47" s="94" t="s">
        <v>7</v>
      </c>
      <c r="O47" s="93"/>
      <c r="P47" s="90" t="s">
        <v>51</v>
      </c>
      <c r="Q47" s="91" t="s">
        <v>52</v>
      </c>
      <c r="R47" s="93"/>
      <c r="T47" s="90" t="s">
        <v>47</v>
      </c>
      <c r="U47" s="90" t="s">
        <v>57</v>
      </c>
      <c r="V47" s="101" t="s">
        <v>48</v>
      </c>
      <c r="W47" s="90" t="s">
        <v>49</v>
      </c>
      <c r="X47" s="90" t="s">
        <v>50</v>
      </c>
      <c r="Y47" s="94" t="s">
        <v>7</v>
      </c>
      <c r="Z47" s="93"/>
      <c r="AA47" s="90" t="s">
        <v>51</v>
      </c>
      <c r="AB47" s="91" t="s">
        <v>52</v>
      </c>
      <c r="AC47" s="93"/>
    </row>
    <row r="48" spans="1:29" ht="15.75">
      <c r="I48" s="102"/>
      <c r="J48" s="103"/>
      <c r="K48" s="104"/>
      <c r="L48" s="103"/>
      <c r="M48" s="105"/>
      <c r="N48" s="252"/>
      <c r="O48" s="253"/>
      <c r="P48" s="97"/>
      <c r="Q48" s="250"/>
      <c r="R48" s="251"/>
      <c r="T48" s="102"/>
      <c r="U48" s="103"/>
      <c r="V48" s="104"/>
      <c r="W48" s="103"/>
      <c r="X48" s="105"/>
      <c r="Y48" s="252"/>
      <c r="Z48" s="253"/>
      <c r="AA48" s="97"/>
      <c r="AB48" s="250"/>
      <c r="AC48" s="251"/>
    </row>
    <row r="49" spans="9:29">
      <c r="I49" s="90" t="s">
        <v>56</v>
      </c>
      <c r="J49" s="91" t="s">
        <v>53</v>
      </c>
      <c r="K49" s="92"/>
      <c r="L49" s="92"/>
      <c r="M49" s="93"/>
      <c r="N49" s="94" t="s">
        <v>54</v>
      </c>
      <c r="O49" s="93"/>
      <c r="P49" s="91" t="s">
        <v>55</v>
      </c>
      <c r="Q49" s="95"/>
      <c r="R49" s="96"/>
      <c r="T49" s="90" t="s">
        <v>56</v>
      </c>
      <c r="U49" s="91" t="s">
        <v>53</v>
      </c>
      <c r="V49" s="92"/>
      <c r="W49" s="92"/>
      <c r="X49" s="93"/>
      <c r="Y49" s="94" t="s">
        <v>54</v>
      </c>
      <c r="Z49" s="93"/>
      <c r="AA49" s="91" t="s">
        <v>55</v>
      </c>
      <c r="AB49" s="95"/>
      <c r="AC49" s="96"/>
    </row>
    <row r="50" spans="9:29" ht="15.75">
      <c r="I50" s="97"/>
      <c r="J50" s="247"/>
      <c r="K50" s="248"/>
      <c r="L50" s="248"/>
      <c r="M50" s="249"/>
      <c r="N50" s="245"/>
      <c r="O50" s="246"/>
      <c r="P50" s="98"/>
      <c r="Q50" s="99"/>
      <c r="R50" s="100"/>
      <c r="T50" s="97"/>
      <c r="U50" s="247"/>
      <c r="V50" s="248"/>
      <c r="W50" s="248"/>
      <c r="X50" s="249"/>
      <c r="Y50" s="245"/>
      <c r="Z50" s="246"/>
      <c r="AA50" s="98"/>
      <c r="AB50" s="99"/>
      <c r="AC50" s="100"/>
    </row>
    <row r="51" spans="9:29">
      <c r="I51" s="90" t="s">
        <v>47</v>
      </c>
      <c r="J51" s="90" t="s">
        <v>57</v>
      </c>
      <c r="K51" s="101" t="s">
        <v>48</v>
      </c>
      <c r="L51" s="90" t="s">
        <v>49</v>
      </c>
      <c r="M51" s="90" t="s">
        <v>50</v>
      </c>
      <c r="N51" s="94" t="s">
        <v>7</v>
      </c>
      <c r="O51" s="93"/>
      <c r="P51" s="90" t="s">
        <v>51</v>
      </c>
      <c r="Q51" s="91" t="s">
        <v>52</v>
      </c>
      <c r="R51" s="93"/>
      <c r="T51" s="90" t="s">
        <v>47</v>
      </c>
      <c r="U51" s="90" t="s">
        <v>57</v>
      </c>
      <c r="V51" s="101" t="s">
        <v>48</v>
      </c>
      <c r="W51" s="90" t="s">
        <v>49</v>
      </c>
      <c r="X51" s="90" t="s">
        <v>50</v>
      </c>
      <c r="Y51" s="94" t="s">
        <v>7</v>
      </c>
      <c r="Z51" s="93"/>
      <c r="AA51" s="90" t="s">
        <v>51</v>
      </c>
      <c r="AB51" s="91" t="s">
        <v>52</v>
      </c>
      <c r="AC51" s="93"/>
    </row>
    <row r="52" spans="9:29" ht="15.75">
      <c r="I52" s="102"/>
      <c r="J52" s="103"/>
      <c r="K52" s="104"/>
      <c r="L52" s="103"/>
      <c r="M52" s="105"/>
      <c r="N52" s="252"/>
      <c r="O52" s="253"/>
      <c r="P52" s="97"/>
      <c r="Q52" s="250"/>
      <c r="R52" s="251"/>
      <c r="T52" s="102"/>
      <c r="U52" s="103"/>
      <c r="V52" s="104"/>
      <c r="W52" s="103"/>
      <c r="X52" s="105"/>
      <c r="Y52" s="252"/>
      <c r="Z52" s="253"/>
      <c r="AA52" s="97"/>
      <c r="AB52" s="250"/>
      <c r="AC52" s="251"/>
    </row>
    <row r="53" spans="9:29">
      <c r="I53" s="90" t="s">
        <v>56</v>
      </c>
      <c r="J53" s="91" t="s">
        <v>53</v>
      </c>
      <c r="K53" s="92"/>
      <c r="L53" s="92"/>
      <c r="M53" s="93"/>
      <c r="N53" s="94" t="s">
        <v>54</v>
      </c>
      <c r="O53" s="93"/>
      <c r="P53" s="91" t="s">
        <v>55</v>
      </c>
      <c r="Q53" s="95"/>
      <c r="R53" s="96"/>
      <c r="T53" s="90" t="s">
        <v>56</v>
      </c>
      <c r="U53" s="91" t="s">
        <v>53</v>
      </c>
      <c r="V53" s="92"/>
      <c r="W53" s="92"/>
      <c r="X53" s="93"/>
      <c r="Y53" s="94" t="s">
        <v>54</v>
      </c>
      <c r="Z53" s="93"/>
      <c r="AA53" s="91" t="s">
        <v>55</v>
      </c>
      <c r="AB53" s="95"/>
      <c r="AC53" s="96"/>
    </row>
    <row r="54" spans="9:29" ht="15.75">
      <c r="I54" s="97"/>
      <c r="J54" s="247"/>
      <c r="K54" s="248"/>
      <c r="L54" s="248"/>
      <c r="M54" s="249"/>
      <c r="N54" s="245"/>
      <c r="O54" s="246"/>
      <c r="P54" s="98"/>
      <c r="Q54" s="99"/>
      <c r="R54" s="100"/>
      <c r="T54" s="97"/>
      <c r="U54" s="247"/>
      <c r="V54" s="248"/>
      <c r="W54" s="248"/>
      <c r="X54" s="249"/>
      <c r="Y54" s="245"/>
      <c r="Z54" s="246"/>
      <c r="AA54" s="98"/>
      <c r="AB54" s="99"/>
      <c r="AC54" s="100"/>
    </row>
    <row r="55" spans="9:29">
      <c r="T55" s="255"/>
      <c r="U55" s="255"/>
      <c r="V55" s="256"/>
      <c r="W55" s="255"/>
      <c r="X55" s="255"/>
      <c r="Y55" s="257"/>
      <c r="Z55" s="255"/>
      <c r="AA55" s="255"/>
      <c r="AB55" s="255"/>
      <c r="AC55" s="255"/>
    </row>
    <row r="56" spans="9:29" ht="15.75">
      <c r="T56" s="258"/>
      <c r="U56" s="259"/>
      <c r="V56" s="259"/>
      <c r="W56" s="259"/>
      <c r="X56" s="260"/>
      <c r="Y56" s="261"/>
      <c r="Z56" s="261"/>
      <c r="AA56" s="262"/>
      <c r="AB56" s="263"/>
      <c r="AC56" s="263"/>
    </row>
    <row r="57" spans="9:29">
      <c r="T57" s="255"/>
      <c r="U57" s="255"/>
      <c r="V57" s="255"/>
      <c r="W57" s="255"/>
      <c r="X57" s="255"/>
      <c r="Y57" s="257"/>
      <c r="Z57" s="255"/>
      <c r="AA57" s="255"/>
      <c r="AB57" s="255"/>
      <c r="AC57" s="255"/>
    </row>
    <row r="58" spans="9:29" ht="15.75">
      <c r="T58" s="262"/>
      <c r="U58" s="264"/>
      <c r="V58" s="264"/>
      <c r="W58" s="264"/>
      <c r="X58" s="264"/>
      <c r="Y58" s="265"/>
      <c r="Z58" s="265"/>
      <c r="AA58" s="262"/>
      <c r="AB58" s="262"/>
      <c r="AC58" s="262"/>
    </row>
  </sheetData>
  <sheetProtection password="D042" sheet="1" objects="1" scenarios="1"/>
  <mergeCells count="28">
    <mergeCell ref="U14:X14"/>
    <mergeCell ref="Y14:Z14"/>
    <mergeCell ref="Y16:Z16"/>
    <mergeCell ref="AB16:AC16"/>
    <mergeCell ref="U18:X18"/>
    <mergeCell ref="Y18:Z18"/>
    <mergeCell ref="Y3:Z3"/>
    <mergeCell ref="AB3:AC3"/>
    <mergeCell ref="AB7:AC7"/>
    <mergeCell ref="Y12:Z12"/>
    <mergeCell ref="AB12:AC12"/>
    <mergeCell ref="A5:B5"/>
    <mergeCell ref="C5:G5"/>
    <mergeCell ref="N18:O18"/>
    <mergeCell ref="J18:M18"/>
    <mergeCell ref="A7:D7"/>
    <mergeCell ref="E7:G7"/>
    <mergeCell ref="A9:C9"/>
    <mergeCell ref="Q3:R3"/>
    <mergeCell ref="Q7:R7"/>
    <mergeCell ref="N3:O3"/>
    <mergeCell ref="J9:M9"/>
    <mergeCell ref="Q16:R16"/>
    <mergeCell ref="Q12:R12"/>
    <mergeCell ref="N16:O16"/>
    <mergeCell ref="N14:O14"/>
    <mergeCell ref="J14:M14"/>
    <mergeCell ref="N12:O12"/>
  </mergeCells>
  <phoneticPr fontId="3" type="noConversion"/>
  <pageMargins left="0.82677165354330717" right="0.51181102362204722" top="0.98425196850393704" bottom="0.59055118110236227" header="0.51181102362204722" footer="0.51181102362204722"/>
  <pageSetup paperSize="9" scale="90" orientation="portrait" r:id="rId1"/>
  <headerFooter alignWithMargins="0"/>
  <colBreaks count="1" manualBreakCount="1">
    <brk id="7" max="1048575" man="1"/>
  </colBreaks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C58"/>
  <sheetViews>
    <sheetView workbookViewId="0">
      <selection activeCell="B17" sqref="B17"/>
    </sheetView>
  </sheetViews>
  <sheetFormatPr defaultRowHeight="12.75"/>
  <cols>
    <col min="1" max="1" width="25.140625" customWidth="1"/>
    <col min="2" max="2" width="14.5703125" customWidth="1"/>
    <col min="3" max="3" width="13.28515625" customWidth="1"/>
    <col min="4" max="4" width="13.42578125" customWidth="1"/>
    <col min="5" max="5" width="10" customWidth="1"/>
    <col min="6" max="6" width="11.28515625" customWidth="1"/>
    <col min="7" max="7" width="9.7109375" customWidth="1"/>
    <col min="8" max="8" width="3.42578125" customWidth="1"/>
    <col min="9" max="9" width="10.42578125" customWidth="1"/>
    <col min="11" max="11" width="12.140625" customWidth="1"/>
    <col min="12" max="12" width="3.42578125" customWidth="1"/>
    <col min="13" max="13" width="8.85546875" customWidth="1"/>
    <col min="19" max="19" width="4.85546875" customWidth="1"/>
    <col min="20" max="20" width="10.42578125" customWidth="1"/>
    <col min="22" max="22" width="12.140625" customWidth="1"/>
    <col min="23" max="23" width="3.42578125" customWidth="1"/>
    <col min="24" max="24" width="8.85546875" customWidth="1"/>
    <col min="29" max="29" width="7.140625" customWidth="1"/>
  </cols>
  <sheetData>
    <row r="1" spans="1:29" ht="15.75">
      <c r="A1" s="2" t="s">
        <v>1</v>
      </c>
      <c r="I1" s="2" t="s">
        <v>1</v>
      </c>
      <c r="J1" s="110"/>
      <c r="K1" s="110"/>
      <c r="L1" s="110"/>
      <c r="M1" s="110"/>
      <c r="N1" s="111"/>
      <c r="O1" s="110"/>
      <c r="P1" s="110"/>
      <c r="Q1" s="110"/>
      <c r="R1" s="110"/>
      <c r="T1" s="2" t="s">
        <v>1</v>
      </c>
      <c r="U1" s="110"/>
      <c r="V1" s="110"/>
      <c r="W1" s="110"/>
      <c r="X1" s="110"/>
      <c r="Y1" s="111"/>
      <c r="Z1" s="110"/>
      <c r="AA1" s="110"/>
      <c r="AB1" s="110"/>
      <c r="AC1" s="110"/>
    </row>
    <row r="2" spans="1:29">
      <c r="I2" s="138"/>
      <c r="J2" s="138"/>
      <c r="K2" s="150"/>
      <c r="L2" s="138"/>
      <c r="M2" s="138"/>
      <c r="N2" s="139"/>
      <c r="O2" s="138"/>
      <c r="P2" s="138"/>
      <c r="Q2" s="138"/>
      <c r="R2" s="138"/>
      <c r="T2" s="138"/>
      <c r="U2" s="138"/>
      <c r="V2" s="150"/>
      <c r="W2" s="138"/>
      <c r="X2" s="138"/>
      <c r="Y2" s="139"/>
      <c r="Z2" s="138"/>
      <c r="AA2" s="138"/>
      <c r="AB2" s="138"/>
      <c r="AC2" s="138"/>
    </row>
    <row r="3" spans="1:29" ht="18">
      <c r="A3" s="1" t="s">
        <v>0</v>
      </c>
      <c r="I3" s="1" t="s">
        <v>0</v>
      </c>
      <c r="J3" s="152"/>
      <c r="K3" s="153"/>
      <c r="L3" s="153"/>
      <c r="M3" s="154"/>
      <c r="N3" s="283"/>
      <c r="O3" s="283"/>
      <c r="P3" s="155"/>
      <c r="Q3" s="284"/>
      <c r="R3" s="284"/>
      <c r="T3" s="1" t="s">
        <v>0</v>
      </c>
      <c r="U3" s="152"/>
      <c r="V3" s="153"/>
      <c r="W3" s="153"/>
      <c r="X3" s="154"/>
      <c r="Y3" s="283"/>
      <c r="Z3" s="283"/>
      <c r="AA3" s="155"/>
      <c r="AB3" s="284"/>
      <c r="AC3" s="284"/>
    </row>
    <row r="4" spans="1:29" ht="15.75">
      <c r="F4" s="122" t="s">
        <v>79</v>
      </c>
      <c r="G4" s="177">
        <v>11</v>
      </c>
      <c r="I4" s="138"/>
      <c r="J4" s="138"/>
      <c r="K4" s="138"/>
      <c r="L4" s="138"/>
      <c r="M4" s="138"/>
      <c r="N4" s="139"/>
      <c r="O4" s="138"/>
      <c r="P4" s="138"/>
      <c r="Q4" s="138"/>
      <c r="R4" s="122" t="s">
        <v>43</v>
      </c>
      <c r="T4" s="138"/>
      <c r="U4" s="138"/>
      <c r="V4" s="138"/>
      <c r="W4" s="138"/>
      <c r="X4" s="138"/>
      <c r="Y4" s="139"/>
      <c r="Z4" s="138"/>
      <c r="AA4" s="138"/>
      <c r="AB4" s="138"/>
      <c r="AC4" s="122" t="s">
        <v>43</v>
      </c>
    </row>
    <row r="5" spans="1:29" ht="15.75">
      <c r="A5" s="285" t="str">
        <f>'Reikningur 1'!A5:G5</f>
        <v xml:space="preserve">Heiti verks: </v>
      </c>
      <c r="B5" s="285"/>
      <c r="C5" s="287"/>
      <c r="D5" s="287"/>
      <c r="E5" s="287"/>
      <c r="F5" s="287"/>
      <c r="G5" s="287"/>
      <c r="H5" s="3"/>
      <c r="I5" s="159" t="str">
        <f>'Grunnur  '!A5</f>
        <v xml:space="preserve">Heiti verks: </v>
      </c>
      <c r="J5" s="171"/>
      <c r="K5" s="171"/>
      <c r="L5" s="171"/>
      <c r="M5" s="171"/>
      <c r="N5" s="179"/>
      <c r="O5" s="179"/>
      <c r="P5" s="159"/>
      <c r="Q5" s="159"/>
      <c r="R5" s="159"/>
      <c r="T5" s="159" t="str">
        <f>'Grunnur  '!$A$5</f>
        <v xml:space="preserve">Heiti verks: </v>
      </c>
      <c r="U5" s="171"/>
      <c r="V5" s="171"/>
      <c r="W5" s="171"/>
      <c r="X5" s="171"/>
      <c r="Y5" s="179"/>
      <c r="Z5" s="179"/>
      <c r="AA5" s="159"/>
      <c r="AB5" s="156"/>
      <c r="AC5" s="156"/>
    </row>
    <row r="6" spans="1:29" ht="15.75">
      <c r="F6" s="42"/>
      <c r="G6" s="121"/>
      <c r="H6" s="42"/>
      <c r="I6" s="170"/>
      <c r="J6" s="170"/>
      <c r="K6" s="172"/>
      <c r="L6" s="170"/>
      <c r="M6" s="170"/>
      <c r="N6" s="173"/>
      <c r="O6" s="170"/>
      <c r="P6" s="170"/>
      <c r="Q6" s="170"/>
      <c r="R6" s="170"/>
      <c r="T6" s="170"/>
      <c r="U6" s="170"/>
      <c r="V6" s="172"/>
      <c r="W6" s="170"/>
      <c r="X6" s="170"/>
      <c r="Y6" s="173"/>
      <c r="Z6" s="170"/>
      <c r="AA6" s="170"/>
      <c r="AB6" s="138"/>
      <c r="AC6" s="138"/>
    </row>
    <row r="7" spans="1:29" ht="15.75">
      <c r="A7" s="285" t="str">
        <f>'Reikningur 1'!A7:D7</f>
        <v xml:space="preserve">Verktaki:  </v>
      </c>
      <c r="B7" s="285"/>
      <c r="C7" s="285"/>
      <c r="D7" s="285"/>
      <c r="E7" s="286" t="str">
        <f>'Reikningur 1'!E7:G7</f>
        <v xml:space="preserve">kt: </v>
      </c>
      <c r="F7" s="286"/>
      <c r="G7" s="286"/>
      <c r="H7" s="4"/>
      <c r="I7" s="160" t="str">
        <f>'Grunnur  '!A7</f>
        <v xml:space="preserve">Verktaki:  </v>
      </c>
      <c r="J7" s="159"/>
      <c r="K7" s="159"/>
      <c r="L7" s="159"/>
      <c r="M7" s="174"/>
      <c r="N7" s="166"/>
      <c r="O7" s="166" t="str">
        <f>Kennitala</f>
        <v xml:space="preserve">kt: </v>
      </c>
      <c r="P7" s="159"/>
      <c r="Q7" s="289"/>
      <c r="R7" s="289"/>
      <c r="T7" s="160" t="str">
        <f>'Grunnur  '!$A$7</f>
        <v xml:space="preserve">Verktaki:  </v>
      </c>
      <c r="U7" s="159"/>
      <c r="V7" s="159"/>
      <c r="W7" s="159"/>
      <c r="X7" s="254"/>
      <c r="Y7" s="166"/>
      <c r="Z7" s="166" t="str">
        <f>Kennitala</f>
        <v xml:space="preserve">kt: </v>
      </c>
      <c r="AA7" s="159"/>
      <c r="AB7" s="284"/>
      <c r="AC7" s="284"/>
    </row>
    <row r="8" spans="1:29" ht="15">
      <c r="F8" s="116">
        <f>TYPE(G6)</f>
        <v>1</v>
      </c>
      <c r="G8" s="116" t="b">
        <f>IF(F8=2,IF(G25&lt;=100%,2,0))</f>
        <v>0</v>
      </c>
      <c r="I8" s="170"/>
      <c r="J8" s="170"/>
      <c r="K8" s="170"/>
      <c r="L8" s="170"/>
      <c r="M8" s="170"/>
      <c r="N8" s="173"/>
      <c r="O8" s="170"/>
      <c r="P8" s="170"/>
      <c r="Q8" s="170"/>
      <c r="R8" s="170"/>
      <c r="T8" s="170"/>
      <c r="U8" s="170"/>
      <c r="V8" s="170"/>
      <c r="W8" s="170"/>
      <c r="X8" s="170"/>
      <c r="Y8" s="173"/>
      <c r="Z8" s="170"/>
      <c r="AA8" s="170"/>
      <c r="AB8" s="138"/>
      <c r="AC8" s="138"/>
    </row>
    <row r="9" spans="1:29" ht="15.75">
      <c r="A9" s="268" t="s">
        <v>2</v>
      </c>
      <c r="B9" s="268"/>
      <c r="C9" s="268"/>
      <c r="D9" s="87" t="s">
        <v>32</v>
      </c>
      <c r="E9" s="88"/>
      <c r="F9" s="89"/>
      <c r="G9" s="89"/>
      <c r="H9" s="64"/>
      <c r="I9" s="164" t="str">
        <f>A9</f>
        <v>Tímabil:</v>
      </c>
      <c r="J9" s="288"/>
      <c r="K9" s="288"/>
      <c r="L9" s="288"/>
      <c r="M9" s="288"/>
      <c r="N9" s="163"/>
      <c r="O9" s="163" t="str">
        <f>D9</f>
        <v>Dagsetn. verkstöðu:</v>
      </c>
      <c r="P9" s="164"/>
      <c r="Q9" s="164"/>
      <c r="R9" s="164"/>
      <c r="T9" s="164" t="str">
        <f>$A$9</f>
        <v>Tímabil:</v>
      </c>
      <c r="U9" s="181"/>
      <c r="V9" s="181"/>
      <c r="W9" s="181"/>
      <c r="X9" s="181"/>
      <c r="Y9" s="163"/>
      <c r="Z9" s="163" t="str">
        <f>$D$9</f>
        <v>Dagsetn. verkstöðu:</v>
      </c>
      <c r="AA9" s="164"/>
      <c r="AB9" s="143"/>
      <c r="AC9" s="143"/>
    </row>
    <row r="10" spans="1:29">
      <c r="H10" s="7"/>
      <c r="I10" s="138"/>
      <c r="J10" s="138"/>
      <c r="K10" s="150"/>
      <c r="L10" s="138"/>
      <c r="M10" s="138"/>
      <c r="N10" s="139"/>
      <c r="O10" s="138"/>
      <c r="P10" s="138"/>
      <c r="Q10" s="138"/>
      <c r="R10" s="138"/>
      <c r="T10" s="138"/>
      <c r="U10" s="138"/>
      <c r="V10" s="150"/>
      <c r="W10" s="138"/>
      <c r="X10" s="138"/>
      <c r="Y10" s="139"/>
      <c r="Z10" s="138"/>
      <c r="AA10" s="138"/>
      <c r="AB10" s="138"/>
      <c r="AC10" s="138"/>
    </row>
    <row r="11" spans="1:29">
      <c r="A11" s="6"/>
      <c r="B11" s="6"/>
      <c r="C11" s="6"/>
      <c r="D11" s="6"/>
      <c r="E11" s="6"/>
      <c r="F11" s="6"/>
      <c r="G11" s="6"/>
      <c r="H11" s="7"/>
      <c r="I11" s="112" t="s">
        <v>47</v>
      </c>
      <c r="J11" s="90" t="s">
        <v>57</v>
      </c>
      <c r="K11" s="101" t="s">
        <v>48</v>
      </c>
      <c r="L11" s="90" t="s">
        <v>49</v>
      </c>
      <c r="M11" s="90" t="s">
        <v>50</v>
      </c>
      <c r="N11" s="94" t="s">
        <v>7</v>
      </c>
      <c r="O11" s="93"/>
      <c r="P11" s="90" t="s">
        <v>51</v>
      </c>
      <c r="Q11" s="91" t="s">
        <v>52</v>
      </c>
      <c r="R11" s="93"/>
      <c r="T11" s="112" t="s">
        <v>47</v>
      </c>
      <c r="U11" s="90" t="s">
        <v>57</v>
      </c>
      <c r="V11" s="101" t="s">
        <v>48</v>
      </c>
      <c r="W11" s="90" t="s">
        <v>49</v>
      </c>
      <c r="X11" s="90" t="s">
        <v>50</v>
      </c>
      <c r="Y11" s="94" t="s">
        <v>7</v>
      </c>
      <c r="Z11" s="93"/>
      <c r="AA11" s="90" t="s">
        <v>51</v>
      </c>
      <c r="AB11" s="91" t="s">
        <v>52</v>
      </c>
      <c r="AC11" s="93"/>
    </row>
    <row r="12" spans="1:29" ht="15.75">
      <c r="A12" s="17"/>
      <c r="B12" s="18" t="s">
        <v>54</v>
      </c>
      <c r="C12" s="18" t="s">
        <v>4</v>
      </c>
      <c r="D12" s="18" t="s">
        <v>9</v>
      </c>
      <c r="E12" s="18" t="s">
        <v>60</v>
      </c>
      <c r="F12" s="18" t="s">
        <v>23</v>
      </c>
      <c r="G12" s="18" t="s">
        <v>13</v>
      </c>
      <c r="H12" s="62"/>
      <c r="I12" s="102"/>
      <c r="J12" s="113"/>
      <c r="K12" s="104"/>
      <c r="L12" s="103"/>
      <c r="M12" s="114"/>
      <c r="N12" s="281"/>
      <c r="O12" s="282"/>
      <c r="P12" s="115"/>
      <c r="Q12" s="277"/>
      <c r="R12" s="278"/>
      <c r="T12" s="102"/>
      <c r="U12" s="113"/>
      <c r="V12" s="104"/>
      <c r="W12" s="103"/>
      <c r="X12" s="114"/>
      <c r="Y12" s="281"/>
      <c r="Z12" s="282"/>
      <c r="AA12" s="115"/>
      <c r="AB12" s="277"/>
      <c r="AC12" s="278"/>
    </row>
    <row r="13" spans="1:29">
      <c r="A13" s="17" t="s">
        <v>3</v>
      </c>
      <c r="B13" s="18" t="s">
        <v>10</v>
      </c>
      <c r="C13" s="18" t="s">
        <v>11</v>
      </c>
      <c r="D13" s="18" t="s">
        <v>20</v>
      </c>
      <c r="E13" s="18" t="s">
        <v>12</v>
      </c>
      <c r="F13" s="18" t="s">
        <v>12</v>
      </c>
      <c r="G13" s="18" t="s">
        <v>12</v>
      </c>
      <c r="H13" s="62"/>
      <c r="I13" s="90" t="s">
        <v>56</v>
      </c>
      <c r="J13" s="91" t="s">
        <v>53</v>
      </c>
      <c r="K13" s="92"/>
      <c r="L13" s="92"/>
      <c r="M13" s="93"/>
      <c r="N13" s="94" t="s">
        <v>54</v>
      </c>
      <c r="O13" s="93"/>
      <c r="P13" s="91" t="s">
        <v>55</v>
      </c>
      <c r="Q13" s="95"/>
      <c r="R13" s="96"/>
      <c r="T13" s="90" t="s">
        <v>56</v>
      </c>
      <c r="U13" s="91" t="s">
        <v>53</v>
      </c>
      <c r="V13" s="92"/>
      <c r="W13" s="92"/>
      <c r="X13" s="93"/>
      <c r="Y13" s="94" t="s">
        <v>54</v>
      </c>
      <c r="Z13" s="93"/>
      <c r="AA13" s="91" t="s">
        <v>55</v>
      </c>
      <c r="AB13" s="95"/>
      <c r="AC13" s="96"/>
    </row>
    <row r="14" spans="1:29" ht="15.75">
      <c r="A14" s="19"/>
      <c r="B14" s="20"/>
      <c r="C14" s="21"/>
      <c r="D14" s="22">
        <f>1-Fast_gjald_hlutfall</f>
        <v>1</v>
      </c>
      <c r="E14" s="20"/>
      <c r="F14" s="20"/>
      <c r="G14" s="20"/>
      <c r="H14" s="62"/>
      <c r="I14" s="97"/>
      <c r="J14" s="274"/>
      <c r="K14" s="275"/>
      <c r="L14" s="275"/>
      <c r="M14" s="276"/>
      <c r="N14" s="272"/>
      <c r="O14" s="273"/>
      <c r="P14" s="98"/>
      <c r="Q14" s="99"/>
      <c r="R14" s="100"/>
      <c r="T14" s="97"/>
      <c r="U14" s="274"/>
      <c r="V14" s="275"/>
      <c r="W14" s="275"/>
      <c r="X14" s="276"/>
      <c r="Y14" s="272"/>
      <c r="Z14" s="273"/>
      <c r="AA14" s="98"/>
      <c r="AB14" s="99"/>
      <c r="AC14" s="100"/>
    </row>
    <row r="15" spans="1:29">
      <c r="A15" s="5"/>
      <c r="B15" s="77"/>
      <c r="D15" s="3"/>
      <c r="E15" s="3"/>
      <c r="F15" s="3"/>
      <c r="I15" s="90" t="s">
        <v>47</v>
      </c>
      <c r="J15" s="90" t="s">
        <v>57</v>
      </c>
      <c r="K15" s="101" t="s">
        <v>48</v>
      </c>
      <c r="L15" s="90" t="s">
        <v>49</v>
      </c>
      <c r="M15" s="90" t="s">
        <v>50</v>
      </c>
      <c r="N15" s="94" t="s">
        <v>7</v>
      </c>
      <c r="O15" s="93"/>
      <c r="P15" s="90" t="s">
        <v>51</v>
      </c>
      <c r="Q15" s="91" t="s">
        <v>52</v>
      </c>
      <c r="R15" s="93"/>
      <c r="T15" s="90" t="s">
        <v>47</v>
      </c>
      <c r="U15" s="90" t="s">
        <v>57</v>
      </c>
      <c r="V15" s="101" t="s">
        <v>48</v>
      </c>
      <c r="W15" s="90" t="s">
        <v>49</v>
      </c>
      <c r="X15" s="90" t="s">
        <v>50</v>
      </c>
      <c r="Y15" s="94" t="s">
        <v>7</v>
      </c>
      <c r="Z15" s="93"/>
      <c r="AA15" s="90" t="s">
        <v>51</v>
      </c>
      <c r="AB15" s="91" t="s">
        <v>52</v>
      </c>
      <c r="AC15" s="93"/>
    </row>
    <row r="16" spans="1:29" ht="15.75">
      <c r="A16" s="5" t="str">
        <f>'Grunnur  '!A16</f>
        <v>92.1 Færðargreining</v>
      </c>
      <c r="B16" s="118"/>
      <c r="C16" s="34">
        <f>Smábíll_einv</f>
        <v>0</v>
      </c>
      <c r="D16" s="34">
        <f>C16*B16*$D$14</f>
        <v>0</v>
      </c>
      <c r="E16" s="34">
        <f>B16+'Reikningur 10'!E16</f>
        <v>0</v>
      </c>
      <c r="F16" s="34">
        <f>D16+'Reikningur 10'!F16</f>
        <v>0</v>
      </c>
      <c r="G16" s="39" t="str">
        <f>IF(F16=0," ",E16/'Grunnur  '!C16)</f>
        <v xml:space="preserve"> </v>
      </c>
      <c r="H16" s="39"/>
      <c r="I16" s="102"/>
      <c r="J16" s="103"/>
      <c r="K16" s="104"/>
      <c r="L16" s="103"/>
      <c r="M16" s="105"/>
      <c r="N16" s="279"/>
      <c r="O16" s="280"/>
      <c r="P16" s="97"/>
      <c r="Q16" s="277"/>
      <c r="R16" s="278"/>
      <c r="T16" s="102"/>
      <c r="U16" s="103"/>
      <c r="V16" s="104"/>
      <c r="W16" s="103"/>
      <c r="X16" s="105"/>
      <c r="Y16" s="279"/>
      <c r="Z16" s="280"/>
      <c r="AA16" s="97"/>
      <c r="AB16" s="277"/>
      <c r="AC16" s="278"/>
    </row>
    <row r="17" spans="1:29">
      <c r="A17" s="5" t="str">
        <f>'Grunnur  '!A17</f>
        <v>92.21 Snjómokstur og hálkuv.</v>
      </c>
      <c r="B17" s="189"/>
      <c r="C17" s="34">
        <f>Vörubíll_mokstur_einv</f>
        <v>0</v>
      </c>
      <c r="D17" s="34">
        <f t="shared" ref="D17:D24" si="0">C17*B17*$D$14</f>
        <v>0</v>
      </c>
      <c r="E17" s="34">
        <f>B17+'Reikningur 10'!E17</f>
        <v>0</v>
      </c>
      <c r="F17" s="34">
        <f>D17+'Reikningur 10'!F17</f>
        <v>0</v>
      </c>
      <c r="G17" s="39" t="str">
        <f>IF(F17=0," ",E17/'Grunnur  '!C17)</f>
        <v xml:space="preserve"> </v>
      </c>
      <c r="H17" s="39"/>
      <c r="I17" s="90" t="s">
        <v>56</v>
      </c>
      <c r="J17" s="91" t="s">
        <v>53</v>
      </c>
      <c r="K17" s="92"/>
      <c r="L17" s="92"/>
      <c r="M17" s="93"/>
      <c r="N17" s="94" t="s">
        <v>54</v>
      </c>
      <c r="O17" s="93"/>
      <c r="P17" s="91" t="s">
        <v>55</v>
      </c>
      <c r="Q17" s="95"/>
      <c r="R17" s="96"/>
      <c r="T17" s="90" t="s">
        <v>56</v>
      </c>
      <c r="U17" s="91" t="s">
        <v>53</v>
      </c>
      <c r="V17" s="92"/>
      <c r="W17" s="92"/>
      <c r="X17" s="93"/>
      <c r="Y17" s="94" t="s">
        <v>54</v>
      </c>
      <c r="Z17" s="93"/>
      <c r="AA17" s="91" t="s">
        <v>55</v>
      </c>
      <c r="AB17" s="95"/>
      <c r="AC17" s="96"/>
    </row>
    <row r="18" spans="1:29" ht="15.75">
      <c r="A18" s="5" t="str">
        <f>'Grunnur  '!A18</f>
        <v>92.22 Upprif með undirtönn</v>
      </c>
      <c r="B18" s="118"/>
      <c r="C18" s="34">
        <f>Vörubíll_undirtönn_einv</f>
        <v>0</v>
      </c>
      <c r="D18" s="34">
        <f t="shared" si="0"/>
        <v>0</v>
      </c>
      <c r="E18" s="34">
        <f>B18+'Reikningur 10'!E18</f>
        <v>0</v>
      </c>
      <c r="F18" s="34">
        <f>D18+'Reikningur 10'!F18</f>
        <v>0</v>
      </c>
      <c r="G18" s="39" t="str">
        <f>IF(F18=0," ",E18/'Grunnur  '!C18)</f>
        <v xml:space="preserve"> </v>
      </c>
      <c r="H18" s="39"/>
      <c r="I18" s="97"/>
      <c r="J18" s="274"/>
      <c r="K18" s="275"/>
      <c r="L18" s="275"/>
      <c r="M18" s="276"/>
      <c r="N18" s="272"/>
      <c r="O18" s="273"/>
      <c r="P18" s="98"/>
      <c r="Q18" s="99"/>
      <c r="R18" s="100"/>
      <c r="T18" s="97"/>
      <c r="U18" s="274"/>
      <c r="V18" s="275"/>
      <c r="W18" s="275"/>
      <c r="X18" s="276"/>
      <c r="Y18" s="272"/>
      <c r="Z18" s="273"/>
      <c r="AA18" s="98"/>
      <c r="AB18" s="99"/>
      <c r="AC18" s="100"/>
    </row>
    <row r="19" spans="1:29">
      <c r="A19" s="5" t="str">
        <f>'Grunnur  '!A19</f>
        <v>92.23 Lausakeyrsla vörub.</v>
      </c>
      <c r="B19" s="118"/>
      <c r="C19" s="34">
        <f>Vinnuvél_1_einv</f>
        <v>0</v>
      </c>
      <c r="D19" s="34">
        <f t="shared" si="0"/>
        <v>0</v>
      </c>
      <c r="E19" s="34">
        <f>B19+'Reikningur 10'!E19</f>
        <v>0</v>
      </c>
      <c r="F19" s="34">
        <f>D19+'Reikningur 10'!F19</f>
        <v>0</v>
      </c>
      <c r="G19" s="39" t="str">
        <f>IF(F19=0," ",E19/'Grunnur  '!C19)</f>
        <v xml:space="preserve"> </v>
      </c>
      <c r="H19" s="39"/>
      <c r="I19" s="90" t="s">
        <v>47</v>
      </c>
      <c r="J19" s="90" t="s">
        <v>57</v>
      </c>
      <c r="K19" s="101" t="s">
        <v>48</v>
      </c>
      <c r="L19" s="90" t="s">
        <v>49</v>
      </c>
      <c r="M19" s="90" t="s">
        <v>50</v>
      </c>
      <c r="N19" s="94" t="s">
        <v>7</v>
      </c>
      <c r="O19" s="93"/>
      <c r="P19" s="90" t="s">
        <v>51</v>
      </c>
      <c r="Q19" s="91" t="s">
        <v>52</v>
      </c>
      <c r="R19" s="93"/>
      <c r="T19" s="90" t="s">
        <v>47</v>
      </c>
      <c r="U19" s="90" t="s">
        <v>57</v>
      </c>
      <c r="V19" s="101" t="s">
        <v>48</v>
      </c>
      <c r="W19" s="90" t="s">
        <v>49</v>
      </c>
      <c r="X19" s="90" t="s">
        <v>50</v>
      </c>
      <c r="Y19" s="94" t="s">
        <v>7</v>
      </c>
      <c r="Z19" s="93"/>
      <c r="AA19" s="90" t="s">
        <v>51</v>
      </c>
      <c r="AB19" s="91" t="s">
        <v>52</v>
      </c>
      <c r="AC19" s="93"/>
    </row>
    <row r="20" spans="1:29" ht="15.75">
      <c r="A20" s="5" t="str">
        <f>'Grunnur  '!A20</f>
        <v>92.3 Snjómokstur með vinnuv.</v>
      </c>
      <c r="B20" s="118"/>
      <c r="C20" s="34">
        <f>Vinnuvél_2_einv</f>
        <v>0</v>
      </c>
      <c r="D20" s="34">
        <f t="shared" si="0"/>
        <v>0</v>
      </c>
      <c r="E20" s="34">
        <f>B20+'Reikningur 10'!E20</f>
        <v>0</v>
      </c>
      <c r="F20" s="34">
        <f>D20+'Reikningur 10'!F20</f>
        <v>0</v>
      </c>
      <c r="G20" s="39" t="str">
        <f>IF(F20=0," ",E20/'Grunnur  '!C20)</f>
        <v xml:space="preserve"> </v>
      </c>
      <c r="H20" s="39"/>
      <c r="I20" s="102"/>
      <c r="J20" s="103"/>
      <c r="K20" s="104"/>
      <c r="L20" s="103"/>
      <c r="M20" s="105"/>
      <c r="N20" s="252"/>
      <c r="O20" s="253"/>
      <c r="P20" s="97"/>
      <c r="Q20" s="250"/>
      <c r="R20" s="251"/>
      <c r="T20" s="102"/>
      <c r="U20" s="103"/>
      <c r="V20" s="104"/>
      <c r="W20" s="103"/>
      <c r="X20" s="105"/>
      <c r="Y20" s="252"/>
      <c r="Z20" s="253"/>
      <c r="AA20" s="97"/>
      <c r="AB20" s="250"/>
      <c r="AC20" s="251"/>
    </row>
    <row r="21" spans="1:29">
      <c r="A21" s="5" t="str">
        <f>'Grunnur  '!A21</f>
        <v xml:space="preserve">92.8 Biðtími </v>
      </c>
      <c r="B21" s="118"/>
      <c r="C21" s="34">
        <f>Vinnuvél_3_einv</f>
        <v>0</v>
      </c>
      <c r="D21" s="34">
        <f t="shared" si="0"/>
        <v>0</v>
      </c>
      <c r="E21" s="34">
        <f>B21+'Reikningur 10'!E21</f>
        <v>0</v>
      </c>
      <c r="F21" s="34">
        <f>D21+'Reikningur 10'!F21</f>
        <v>0</v>
      </c>
      <c r="G21" s="39" t="str">
        <f>IF(F21=0," ",E21/'Grunnur  '!C21)</f>
        <v xml:space="preserve"> </v>
      </c>
      <c r="H21" s="39"/>
      <c r="I21" s="90" t="s">
        <v>56</v>
      </c>
      <c r="J21" s="91" t="s">
        <v>53</v>
      </c>
      <c r="K21" s="92"/>
      <c r="L21" s="92"/>
      <c r="M21" s="93"/>
      <c r="N21" s="94" t="s">
        <v>54</v>
      </c>
      <c r="O21" s="93"/>
      <c r="P21" s="91" t="s">
        <v>55</v>
      </c>
      <c r="Q21" s="95"/>
      <c r="R21" s="96"/>
      <c r="T21" s="90" t="s">
        <v>56</v>
      </c>
      <c r="U21" s="91" t="s">
        <v>53</v>
      </c>
      <c r="V21" s="92"/>
      <c r="W21" s="92"/>
      <c r="X21" s="93"/>
      <c r="Y21" s="94" t="s">
        <v>54</v>
      </c>
      <c r="Z21" s="93"/>
      <c r="AA21" s="91" t="s">
        <v>55</v>
      </c>
      <c r="AB21" s="95"/>
      <c r="AC21" s="96"/>
    </row>
    <row r="22" spans="1:29" ht="15.75">
      <c r="A22" s="5">
        <f>'Grunnur  '!A22</f>
        <v>0</v>
      </c>
      <c r="B22" s="118"/>
      <c r="C22" s="34">
        <f>Vinnuvél_4_einv</f>
        <v>0</v>
      </c>
      <c r="D22" s="34">
        <f t="shared" si="0"/>
        <v>0</v>
      </c>
      <c r="E22" s="34">
        <f>B22+'Reikningur 10'!E22</f>
        <v>0</v>
      </c>
      <c r="F22" s="34">
        <f>D22+'Reikningur 10'!F22</f>
        <v>0</v>
      </c>
      <c r="G22" s="39" t="str">
        <f>IF(F22=0," ",E22/'Grunnur  '!C22)</f>
        <v xml:space="preserve"> </v>
      </c>
      <c r="H22" s="39"/>
      <c r="I22" s="97"/>
      <c r="J22" s="247"/>
      <c r="K22" s="248"/>
      <c r="L22" s="248"/>
      <c r="M22" s="249"/>
      <c r="N22" s="245"/>
      <c r="O22" s="246"/>
      <c r="P22" s="98"/>
      <c r="Q22" s="99"/>
      <c r="R22" s="100"/>
      <c r="T22" s="97"/>
      <c r="U22" s="247"/>
      <c r="V22" s="248"/>
      <c r="W22" s="248"/>
      <c r="X22" s="249"/>
      <c r="Y22" s="245"/>
      <c r="Z22" s="246"/>
      <c r="AA22" s="98"/>
      <c r="AB22" s="99"/>
      <c r="AC22" s="100"/>
    </row>
    <row r="23" spans="1:29">
      <c r="A23" s="5">
        <f>'Grunnur  '!A23</f>
        <v>0</v>
      </c>
      <c r="B23" s="118"/>
      <c r="C23" s="34">
        <f>Biðtími_smábíll_einv</f>
        <v>0</v>
      </c>
      <c r="D23" s="34">
        <f t="shared" si="0"/>
        <v>0</v>
      </c>
      <c r="E23" s="34">
        <f>B23+'Reikningur 10'!E23</f>
        <v>0</v>
      </c>
      <c r="F23" s="34">
        <f>D23+'Reikningur 10'!F23</f>
        <v>0</v>
      </c>
      <c r="G23" s="39" t="str">
        <f>IF(F23=0," ",E23/'Grunnur  '!C23)</f>
        <v xml:space="preserve"> </v>
      </c>
      <c r="H23" s="39"/>
      <c r="I23" s="90" t="s">
        <v>47</v>
      </c>
      <c r="J23" s="90" t="s">
        <v>57</v>
      </c>
      <c r="K23" s="101" t="s">
        <v>48</v>
      </c>
      <c r="L23" s="90" t="s">
        <v>49</v>
      </c>
      <c r="M23" s="90" t="s">
        <v>50</v>
      </c>
      <c r="N23" s="94" t="s">
        <v>7</v>
      </c>
      <c r="O23" s="93"/>
      <c r="P23" s="90" t="s">
        <v>51</v>
      </c>
      <c r="Q23" s="91" t="s">
        <v>52</v>
      </c>
      <c r="R23" s="93"/>
      <c r="T23" s="90" t="s">
        <v>47</v>
      </c>
      <c r="U23" s="90" t="s">
        <v>57</v>
      </c>
      <c r="V23" s="101" t="s">
        <v>48</v>
      </c>
      <c r="W23" s="90" t="s">
        <v>49</v>
      </c>
      <c r="X23" s="90" t="s">
        <v>50</v>
      </c>
      <c r="Y23" s="94" t="s">
        <v>7</v>
      </c>
      <c r="Z23" s="93"/>
      <c r="AA23" s="90" t="s">
        <v>51</v>
      </c>
      <c r="AB23" s="91" t="s">
        <v>52</v>
      </c>
      <c r="AC23" s="93"/>
    </row>
    <row r="24" spans="1:29" ht="15.75">
      <c r="A24" s="5">
        <f>'Grunnur  '!A24</f>
        <v>0</v>
      </c>
      <c r="B24" s="118"/>
      <c r="C24" s="34">
        <f>Biðtími_vörubíll_einv</f>
        <v>0</v>
      </c>
      <c r="D24" s="34">
        <f t="shared" si="0"/>
        <v>0</v>
      </c>
      <c r="E24" s="34">
        <f>B24+'Reikningur 10'!E24</f>
        <v>0</v>
      </c>
      <c r="F24" s="34">
        <f>D24+'Reikningur 10'!F24</f>
        <v>0</v>
      </c>
      <c r="G24" s="39" t="str">
        <f>IF(F24=0," ",E24/'Grunnur  '!C24)</f>
        <v xml:space="preserve"> </v>
      </c>
      <c r="H24" s="39"/>
      <c r="I24" s="102"/>
      <c r="J24" s="103"/>
      <c r="K24" s="104"/>
      <c r="L24" s="103"/>
      <c r="M24" s="105"/>
      <c r="N24" s="252"/>
      <c r="O24" s="253"/>
      <c r="P24" s="97"/>
      <c r="Q24" s="250"/>
      <c r="R24" s="251"/>
      <c r="T24" s="102"/>
      <c r="U24" s="103"/>
      <c r="V24" s="104"/>
      <c r="W24" s="103"/>
      <c r="X24" s="105"/>
      <c r="Y24" s="252"/>
      <c r="Z24" s="253"/>
      <c r="AA24" s="97"/>
      <c r="AB24" s="250"/>
      <c r="AC24" s="251"/>
    </row>
    <row r="25" spans="1:29" ht="13.5" thickBot="1">
      <c r="A25" s="53" t="s">
        <v>19</v>
      </c>
      <c r="B25" s="35"/>
      <c r="C25" s="35"/>
      <c r="D25" s="35">
        <f>SUM(D16:D24)</f>
        <v>0</v>
      </c>
      <c r="E25" s="35"/>
      <c r="F25" s="35">
        <f>SUM(F16:F24)</f>
        <v>0</v>
      </c>
      <c r="G25" s="54" t="e">
        <f>(F25/D14)/Heildarupphæð</f>
        <v>#DIV/0!</v>
      </c>
      <c r="H25" s="67"/>
      <c r="I25" s="90" t="s">
        <v>56</v>
      </c>
      <c r="J25" s="91" t="s">
        <v>53</v>
      </c>
      <c r="K25" s="92"/>
      <c r="L25" s="92"/>
      <c r="M25" s="93"/>
      <c r="N25" s="94" t="s">
        <v>54</v>
      </c>
      <c r="O25" s="93"/>
      <c r="P25" s="91" t="s">
        <v>55</v>
      </c>
      <c r="Q25" s="95"/>
      <c r="R25" s="96"/>
      <c r="T25" s="90" t="s">
        <v>56</v>
      </c>
      <c r="U25" s="91" t="s">
        <v>53</v>
      </c>
      <c r="V25" s="92"/>
      <c r="W25" s="92"/>
      <c r="X25" s="93"/>
      <c r="Y25" s="94" t="s">
        <v>54</v>
      </c>
      <c r="Z25" s="93"/>
      <c r="AA25" s="91" t="s">
        <v>55</v>
      </c>
      <c r="AB25" s="95"/>
      <c r="AC25" s="96"/>
    </row>
    <row r="26" spans="1:29" ht="16.5" thickTop="1">
      <c r="B26" s="10"/>
      <c r="C26" s="11"/>
      <c r="D26" s="12"/>
      <c r="E26" s="10"/>
      <c r="F26" s="10"/>
      <c r="G26" s="10"/>
      <c r="H26" s="10"/>
      <c r="I26" s="97"/>
      <c r="J26" s="247"/>
      <c r="K26" s="248"/>
      <c r="L26" s="248"/>
      <c r="M26" s="249"/>
      <c r="N26" s="245"/>
      <c r="O26" s="246"/>
      <c r="P26" s="98"/>
      <c r="Q26" s="99"/>
      <c r="R26" s="100"/>
      <c r="T26" s="97"/>
      <c r="U26" s="247"/>
      <c r="V26" s="248"/>
      <c r="W26" s="248"/>
      <c r="X26" s="249"/>
      <c r="Y26" s="245"/>
      <c r="Z26" s="246"/>
      <c r="AA26" s="98"/>
      <c r="AB26" s="99"/>
      <c r="AC26" s="100"/>
    </row>
    <row r="27" spans="1:29">
      <c r="G27" s="13"/>
      <c r="H27" s="13"/>
      <c r="I27" s="90" t="s">
        <v>47</v>
      </c>
      <c r="J27" s="90" t="s">
        <v>57</v>
      </c>
      <c r="K27" s="101" t="s">
        <v>48</v>
      </c>
      <c r="L27" s="90" t="s">
        <v>49</v>
      </c>
      <c r="M27" s="90" t="s">
        <v>50</v>
      </c>
      <c r="N27" s="94" t="s">
        <v>7</v>
      </c>
      <c r="O27" s="93"/>
      <c r="P27" s="90" t="s">
        <v>51</v>
      </c>
      <c r="Q27" s="91" t="s">
        <v>52</v>
      </c>
      <c r="R27" s="93"/>
      <c r="T27" s="90" t="s">
        <v>47</v>
      </c>
      <c r="U27" s="90" t="s">
        <v>57</v>
      </c>
      <c r="V27" s="101" t="s">
        <v>48</v>
      </c>
      <c r="W27" s="90" t="s">
        <v>49</v>
      </c>
      <c r="X27" s="90" t="s">
        <v>50</v>
      </c>
      <c r="Y27" s="94" t="s">
        <v>7</v>
      </c>
      <c r="Z27" s="93"/>
      <c r="AA27" s="90" t="s">
        <v>51</v>
      </c>
      <c r="AB27" s="91" t="s">
        <v>52</v>
      </c>
      <c r="AC27" s="93"/>
    </row>
    <row r="28" spans="1:29" ht="15.75">
      <c r="A28" s="41" t="s">
        <v>22</v>
      </c>
      <c r="B28" s="107"/>
      <c r="I28" s="102"/>
      <c r="J28" s="103"/>
      <c r="K28" s="104"/>
      <c r="L28" s="103"/>
      <c r="M28" s="105"/>
      <c r="N28" s="252"/>
      <c r="O28" s="253"/>
      <c r="P28" s="97"/>
      <c r="Q28" s="98"/>
      <c r="R28" s="106"/>
      <c r="T28" s="102"/>
      <c r="U28" s="103"/>
      <c r="V28" s="104"/>
      <c r="W28" s="103"/>
      <c r="X28" s="105"/>
      <c r="Y28" s="252"/>
      <c r="Z28" s="253"/>
      <c r="AA28" s="97"/>
      <c r="AB28" s="98"/>
      <c r="AC28" s="106"/>
    </row>
    <row r="29" spans="1:29">
      <c r="I29" s="90" t="s">
        <v>56</v>
      </c>
      <c r="J29" s="91" t="s">
        <v>53</v>
      </c>
      <c r="K29" s="92"/>
      <c r="L29" s="92"/>
      <c r="M29" s="93"/>
      <c r="N29" s="94" t="s">
        <v>54</v>
      </c>
      <c r="O29" s="93"/>
      <c r="P29" s="91" t="s">
        <v>55</v>
      </c>
      <c r="Q29" s="95"/>
      <c r="R29" s="96"/>
      <c r="T29" s="90" t="s">
        <v>56</v>
      </c>
      <c r="U29" s="91" t="s">
        <v>53</v>
      </c>
      <c r="V29" s="92"/>
      <c r="W29" s="92"/>
      <c r="X29" s="93"/>
      <c r="Y29" s="94" t="s">
        <v>54</v>
      </c>
      <c r="Z29" s="93"/>
      <c r="AA29" s="91" t="s">
        <v>55</v>
      </c>
      <c r="AB29" s="95"/>
      <c r="AC29" s="96"/>
    </row>
    <row r="30" spans="1:29" ht="15.75">
      <c r="A30" s="43" t="s">
        <v>9</v>
      </c>
      <c r="B30" s="44" t="s">
        <v>26</v>
      </c>
      <c r="C30" s="44" t="s">
        <v>27</v>
      </c>
      <c r="D30" s="44" t="s">
        <v>24</v>
      </c>
      <c r="E30" s="240" t="s">
        <v>76</v>
      </c>
      <c r="F30" s="240" t="s">
        <v>78</v>
      </c>
      <c r="I30" s="97"/>
      <c r="J30" s="247"/>
      <c r="K30" s="248"/>
      <c r="L30" s="248"/>
      <c r="M30" s="249"/>
      <c r="N30" s="245"/>
      <c r="O30" s="246"/>
      <c r="P30" s="98"/>
      <c r="Q30" s="99"/>
      <c r="R30" s="100"/>
      <c r="T30" s="97"/>
      <c r="U30" s="247"/>
      <c r="V30" s="248"/>
      <c r="W30" s="248"/>
      <c r="X30" s="249"/>
      <c r="Y30" s="245"/>
      <c r="Z30" s="246"/>
      <c r="AA30" s="98"/>
      <c r="AB30" s="99"/>
      <c r="AC30" s="100"/>
    </row>
    <row r="31" spans="1:29">
      <c r="A31" s="243" t="str">
        <f>IF(Fast_gjald_hlutfall=0.2,"Breytilegur kostnaður 80 %",IF(Fast_gjald_hlutfall=0.25,"Breytilegur kostnaður 75 %",IF(Fast_gjald_hlutfall=0.3,"Breytilegur kostnaður 70 %","Villa leiðr. breytil kostn.")))</f>
        <v>Villa leiðr. breytil kostn.</v>
      </c>
      <c r="B31" s="14">
        <f>F25</f>
        <v>0</v>
      </c>
      <c r="C31" s="14">
        <f>'Reikningur 10'!F25</f>
        <v>0</v>
      </c>
      <c r="D31" s="14">
        <f>B31-C31</f>
        <v>0</v>
      </c>
      <c r="I31" s="90" t="s">
        <v>47</v>
      </c>
      <c r="J31" s="90" t="s">
        <v>57</v>
      </c>
      <c r="K31" s="101" t="s">
        <v>48</v>
      </c>
      <c r="L31" s="90" t="s">
        <v>49</v>
      </c>
      <c r="M31" s="90" t="s">
        <v>50</v>
      </c>
      <c r="N31" s="94" t="s">
        <v>7</v>
      </c>
      <c r="O31" s="93"/>
      <c r="P31" s="90" t="s">
        <v>51</v>
      </c>
      <c r="Q31" s="91" t="s">
        <v>52</v>
      </c>
      <c r="R31" s="93"/>
      <c r="T31" s="90" t="s">
        <v>47</v>
      </c>
      <c r="U31" s="90" t="s">
        <v>57</v>
      </c>
      <c r="V31" s="101" t="s">
        <v>48</v>
      </c>
      <c r="W31" s="90" t="s">
        <v>49</v>
      </c>
      <c r="X31" s="90" t="s">
        <v>50</v>
      </c>
      <c r="Y31" s="94" t="s">
        <v>7</v>
      </c>
      <c r="Z31" s="93"/>
      <c r="AA31" s="90" t="s">
        <v>51</v>
      </c>
      <c r="AB31" s="91" t="s">
        <v>52</v>
      </c>
      <c r="AC31" s="93"/>
    </row>
    <row r="32" spans="1:29" ht="15.75">
      <c r="A32" s="242" t="s">
        <v>81</v>
      </c>
      <c r="B32" s="40" t="e">
        <f>IF(E32&lt;=F32,E32,F32)</f>
        <v>#DIV/0!</v>
      </c>
      <c r="C32" s="14" t="e">
        <f>'Reikningur 10'!B32</f>
        <v>#DIV/0!</v>
      </c>
      <c r="D32" s="14" t="e">
        <f>B32-C32</f>
        <v>#DIV/0!</v>
      </c>
      <c r="E32" s="239" t="e">
        <f>'Grunnur  '!$G$23*Fast_gjald_hlutfall/Fast_gjald_fjöldi_gjalddaga*$G$4</f>
        <v>#DIV/0!</v>
      </c>
      <c r="F32" s="10" t="e">
        <f>IF(G25*100&lt;=200,(Fast_gjald_kr.+'Grunnur  '!$G$23*('Reikningur 11'!G25*100+(100-'Reikningur 11'!G25*100)*Fast_gjald_hlutfall)/100)-(Fast_gjald_kr.+F25),(Fast_gjald_kr.+'Grunnur  '!$G$23*(('Reikningur 11'!G25*100+(100-200)*Fast_gjald_hlutfall+(200-'Reikningur 11'!G25*100)*0.1)/100)-(Fast_gjald_kr.+F25)))</f>
        <v>#DIV/0!</v>
      </c>
      <c r="I32" s="102"/>
      <c r="J32" s="103"/>
      <c r="K32" s="104"/>
      <c r="L32" s="103"/>
      <c r="M32" s="105"/>
      <c r="N32" s="252"/>
      <c r="O32" s="253"/>
      <c r="P32" s="97"/>
      <c r="Q32" s="98"/>
      <c r="R32" s="106"/>
      <c r="T32" s="102"/>
      <c r="U32" s="103"/>
      <c r="V32" s="104"/>
      <c r="W32" s="103"/>
      <c r="X32" s="105"/>
      <c r="Y32" s="252"/>
      <c r="Z32" s="253"/>
      <c r="AA32" s="97"/>
      <c r="AB32" s="98"/>
      <c r="AC32" s="106"/>
    </row>
    <row r="33" spans="1:29">
      <c r="A33" s="242" t="s">
        <v>80</v>
      </c>
      <c r="B33" s="15" t="e">
        <f>B31+B32</f>
        <v>#DIV/0!</v>
      </c>
      <c r="C33" s="15" t="e">
        <f>C31+C32</f>
        <v>#DIV/0!</v>
      </c>
      <c r="D33" s="15" t="e">
        <f>B33-C33</f>
        <v>#DIV/0!</v>
      </c>
      <c r="I33" s="90" t="s">
        <v>56</v>
      </c>
      <c r="J33" s="91" t="s">
        <v>53</v>
      </c>
      <c r="K33" s="92"/>
      <c r="L33" s="92"/>
      <c r="M33" s="93"/>
      <c r="N33" s="94" t="s">
        <v>54</v>
      </c>
      <c r="O33" s="93"/>
      <c r="P33" s="91" t="s">
        <v>55</v>
      </c>
      <c r="Q33" s="95"/>
      <c r="R33" s="96"/>
      <c r="T33" s="90" t="s">
        <v>56</v>
      </c>
      <c r="U33" s="91" t="s">
        <v>53</v>
      </c>
      <c r="V33" s="92"/>
      <c r="W33" s="92"/>
      <c r="X33" s="93"/>
      <c r="Y33" s="94" t="s">
        <v>54</v>
      </c>
      <c r="Z33" s="93"/>
      <c r="AA33" s="91" t="s">
        <v>55</v>
      </c>
      <c r="AB33" s="95"/>
      <c r="AC33" s="96"/>
    </row>
    <row r="34" spans="1:29" ht="15.75">
      <c r="A34" s="4" t="s">
        <v>14</v>
      </c>
      <c r="B34" s="14" t="e">
        <f>(Fast_gjald_kr./Fast_gjald_fjöldi_gjalddaga)*11</f>
        <v>#DIV/0!</v>
      </c>
      <c r="C34" s="14" t="e">
        <f>'Reikningur 10'!B34</f>
        <v>#DIV/0!</v>
      </c>
      <c r="D34" s="14" t="e">
        <f>B34-C34</f>
        <v>#DIV/0!</v>
      </c>
      <c r="I34" s="97"/>
      <c r="J34" s="247"/>
      <c r="K34" s="248"/>
      <c r="L34" s="248"/>
      <c r="M34" s="249"/>
      <c r="N34" s="245"/>
      <c r="O34" s="246"/>
      <c r="P34" s="98"/>
      <c r="Q34" s="99"/>
      <c r="R34" s="100"/>
      <c r="T34" s="97"/>
      <c r="U34" s="247"/>
      <c r="V34" s="248"/>
      <c r="W34" s="248"/>
      <c r="X34" s="249"/>
      <c r="Y34" s="245"/>
      <c r="Z34" s="246"/>
      <c r="AA34" s="98"/>
      <c r="AB34" s="99"/>
      <c r="AC34" s="100"/>
    </row>
    <row r="35" spans="1:29">
      <c r="A35" s="4" t="s">
        <v>19</v>
      </c>
      <c r="B35" s="14" t="e">
        <f>B33+B34</f>
        <v>#DIV/0!</v>
      </c>
      <c r="C35" s="14" t="e">
        <f>C33+C34</f>
        <v>#DIV/0!</v>
      </c>
      <c r="D35" s="14" t="e">
        <f>D33+D34</f>
        <v>#DIV/0!</v>
      </c>
      <c r="I35" s="90" t="s">
        <v>47</v>
      </c>
      <c r="J35" s="90" t="s">
        <v>57</v>
      </c>
      <c r="K35" s="101" t="s">
        <v>48</v>
      </c>
      <c r="L35" s="90" t="s">
        <v>49</v>
      </c>
      <c r="M35" s="90" t="s">
        <v>50</v>
      </c>
      <c r="N35" s="94" t="s">
        <v>7</v>
      </c>
      <c r="O35" s="93"/>
      <c r="P35" s="90" t="s">
        <v>51</v>
      </c>
      <c r="Q35" s="91" t="s">
        <v>52</v>
      </c>
      <c r="R35" s="93"/>
      <c r="T35" s="90" t="s">
        <v>47</v>
      </c>
      <c r="U35" s="90" t="s">
        <v>57</v>
      </c>
      <c r="V35" s="101" t="s">
        <v>48</v>
      </c>
      <c r="W35" s="90" t="s">
        <v>49</v>
      </c>
      <c r="X35" s="90" t="s">
        <v>50</v>
      </c>
      <c r="Y35" s="94" t="s">
        <v>7</v>
      </c>
      <c r="Z35" s="93"/>
      <c r="AA35" s="90" t="s">
        <v>51</v>
      </c>
      <c r="AB35" s="91" t="s">
        <v>52</v>
      </c>
      <c r="AC35" s="93"/>
    </row>
    <row r="36" spans="1:29" ht="15.75">
      <c r="A36" s="4" t="s">
        <v>21</v>
      </c>
      <c r="B36" s="14" t="e">
        <f>D36+C36</f>
        <v>#DIV/0!</v>
      </c>
      <c r="C36" s="14" t="e">
        <f>'Reikningur 10'!B36</f>
        <v>#DIV/0!</v>
      </c>
      <c r="D36" s="14" t="e">
        <f>D35*B28</f>
        <v>#DIV/0!</v>
      </c>
      <c r="I36" s="102"/>
      <c r="J36" s="103"/>
      <c r="K36" s="104"/>
      <c r="L36" s="103"/>
      <c r="M36" s="105"/>
      <c r="N36" s="252"/>
      <c r="O36" s="253"/>
      <c r="P36" s="97"/>
      <c r="Q36" s="98"/>
      <c r="R36" s="106"/>
      <c r="T36" s="102"/>
      <c r="U36" s="103"/>
      <c r="V36" s="104"/>
      <c r="W36" s="103"/>
      <c r="X36" s="105"/>
      <c r="Y36" s="252"/>
      <c r="Z36" s="253"/>
      <c r="AA36" s="97"/>
      <c r="AB36" s="98"/>
      <c r="AC36" s="106"/>
    </row>
    <row r="37" spans="1:29">
      <c r="A37" s="47" t="s">
        <v>28</v>
      </c>
      <c r="B37" s="55" t="e">
        <f>B35+B36</f>
        <v>#DIV/0!</v>
      </c>
      <c r="C37" s="55" t="e">
        <f>C35+C36</f>
        <v>#DIV/0!</v>
      </c>
      <c r="D37" s="56" t="e">
        <f>D35+D36</f>
        <v>#DIV/0!</v>
      </c>
      <c r="I37" s="90" t="s">
        <v>56</v>
      </c>
      <c r="J37" s="91" t="s">
        <v>53</v>
      </c>
      <c r="K37" s="92"/>
      <c r="L37" s="92"/>
      <c r="M37" s="93"/>
      <c r="N37" s="94" t="s">
        <v>54</v>
      </c>
      <c r="O37" s="93"/>
      <c r="P37" s="91" t="s">
        <v>55</v>
      </c>
      <c r="Q37" s="95"/>
      <c r="R37" s="96"/>
      <c r="T37" s="90" t="s">
        <v>56</v>
      </c>
      <c r="U37" s="91" t="s">
        <v>53</v>
      </c>
      <c r="V37" s="92"/>
      <c r="W37" s="92"/>
      <c r="X37" s="93"/>
      <c r="Y37" s="94" t="s">
        <v>54</v>
      </c>
      <c r="Z37" s="93"/>
      <c r="AA37" s="91" t="s">
        <v>55</v>
      </c>
      <c r="AB37" s="95"/>
      <c r="AC37" s="96"/>
    </row>
    <row r="38" spans="1:29" ht="15.75">
      <c r="A38" s="5"/>
      <c r="I38" s="97"/>
      <c r="J38" s="247"/>
      <c r="K38" s="248"/>
      <c r="L38" s="248"/>
      <c r="M38" s="249"/>
      <c r="N38" s="245"/>
      <c r="O38" s="246"/>
      <c r="P38" s="98"/>
      <c r="Q38" s="99"/>
      <c r="R38" s="100"/>
      <c r="T38" s="97"/>
      <c r="U38" s="247"/>
      <c r="V38" s="248"/>
      <c r="W38" s="248"/>
      <c r="X38" s="249"/>
      <c r="Y38" s="245"/>
      <c r="Z38" s="246"/>
      <c r="AA38" s="98"/>
      <c r="AB38" s="99"/>
      <c r="AC38" s="100"/>
    </row>
    <row r="39" spans="1:29">
      <c r="A39" s="5"/>
      <c r="C39" s="14"/>
      <c r="I39" s="90" t="s">
        <v>47</v>
      </c>
      <c r="J39" s="90" t="s">
        <v>57</v>
      </c>
      <c r="K39" s="101" t="s">
        <v>48</v>
      </c>
      <c r="L39" s="90" t="s">
        <v>49</v>
      </c>
      <c r="M39" s="90" t="s">
        <v>50</v>
      </c>
      <c r="N39" s="94" t="s">
        <v>7</v>
      </c>
      <c r="O39" s="93"/>
      <c r="P39" s="90" t="s">
        <v>51</v>
      </c>
      <c r="Q39" s="91" t="s">
        <v>52</v>
      </c>
      <c r="R39" s="93"/>
      <c r="T39" s="90" t="s">
        <v>47</v>
      </c>
      <c r="U39" s="90" t="s">
        <v>57</v>
      </c>
      <c r="V39" s="101" t="s">
        <v>48</v>
      </c>
      <c r="W39" s="90" t="s">
        <v>49</v>
      </c>
      <c r="X39" s="90" t="s">
        <v>50</v>
      </c>
      <c r="Y39" s="94" t="s">
        <v>7</v>
      </c>
      <c r="Z39" s="93"/>
      <c r="AA39" s="90" t="s">
        <v>51</v>
      </c>
      <c r="AB39" s="91" t="s">
        <v>52</v>
      </c>
      <c r="AC39" s="93"/>
    </row>
    <row r="40" spans="1:29" ht="15.75">
      <c r="A40" s="5"/>
      <c r="I40" s="102"/>
      <c r="J40" s="103"/>
      <c r="K40" s="104"/>
      <c r="L40" s="103"/>
      <c r="M40" s="105"/>
      <c r="N40" s="252"/>
      <c r="O40" s="253"/>
      <c r="P40" s="97"/>
      <c r="Q40" s="250"/>
      <c r="R40" s="251"/>
      <c r="T40" s="102"/>
      <c r="U40" s="103"/>
      <c r="V40" s="104"/>
      <c r="W40" s="103"/>
      <c r="X40" s="105"/>
      <c r="Y40" s="252"/>
      <c r="Z40" s="253"/>
      <c r="AA40" s="97"/>
      <c r="AB40" s="250"/>
      <c r="AC40" s="251"/>
    </row>
    <row r="41" spans="1:29">
      <c r="A41" s="14"/>
      <c r="I41" s="90" t="s">
        <v>56</v>
      </c>
      <c r="J41" s="91" t="s">
        <v>53</v>
      </c>
      <c r="K41" s="92"/>
      <c r="L41" s="92"/>
      <c r="M41" s="93"/>
      <c r="N41" s="94" t="s">
        <v>54</v>
      </c>
      <c r="O41" s="93"/>
      <c r="P41" s="91" t="s">
        <v>55</v>
      </c>
      <c r="Q41" s="95"/>
      <c r="R41" s="96"/>
      <c r="T41" s="90" t="s">
        <v>56</v>
      </c>
      <c r="U41" s="91" t="s">
        <v>53</v>
      </c>
      <c r="V41" s="92"/>
      <c r="W41" s="92"/>
      <c r="X41" s="93"/>
      <c r="Y41" s="94" t="s">
        <v>54</v>
      </c>
      <c r="Z41" s="93"/>
      <c r="AA41" s="91" t="s">
        <v>55</v>
      </c>
      <c r="AB41" s="95"/>
      <c r="AC41" s="96"/>
    </row>
    <row r="42" spans="1:29" ht="15.75">
      <c r="A42" s="5"/>
      <c r="I42" s="97"/>
      <c r="J42" s="247"/>
      <c r="K42" s="248"/>
      <c r="L42" s="248"/>
      <c r="M42" s="249"/>
      <c r="N42" s="245"/>
      <c r="O42" s="246"/>
      <c r="P42" s="98"/>
      <c r="Q42" s="99"/>
      <c r="R42" s="100"/>
      <c r="T42" s="97"/>
      <c r="U42" s="247"/>
      <c r="V42" s="248"/>
      <c r="W42" s="248"/>
      <c r="X42" s="249"/>
      <c r="Y42" s="245"/>
      <c r="Z42" s="246"/>
      <c r="AA42" s="98"/>
      <c r="AB42" s="99"/>
      <c r="AC42" s="100"/>
    </row>
    <row r="43" spans="1:29">
      <c r="I43" s="90" t="s">
        <v>47</v>
      </c>
      <c r="J43" s="90" t="s">
        <v>57</v>
      </c>
      <c r="K43" s="101" t="s">
        <v>48</v>
      </c>
      <c r="L43" s="90" t="s">
        <v>49</v>
      </c>
      <c r="M43" s="90" t="s">
        <v>50</v>
      </c>
      <c r="N43" s="94" t="s">
        <v>7</v>
      </c>
      <c r="O43" s="93"/>
      <c r="P43" s="90" t="s">
        <v>51</v>
      </c>
      <c r="Q43" s="91" t="s">
        <v>52</v>
      </c>
      <c r="R43" s="93"/>
      <c r="T43" s="90" t="s">
        <v>47</v>
      </c>
      <c r="U43" s="90" t="s">
        <v>57</v>
      </c>
      <c r="V43" s="101" t="s">
        <v>48</v>
      </c>
      <c r="W43" s="90" t="s">
        <v>49</v>
      </c>
      <c r="X43" s="90" t="s">
        <v>50</v>
      </c>
      <c r="Y43" s="94" t="s">
        <v>7</v>
      </c>
      <c r="Z43" s="93"/>
      <c r="AA43" s="90" t="s">
        <v>51</v>
      </c>
      <c r="AB43" s="91" t="s">
        <v>52</v>
      </c>
      <c r="AC43" s="93"/>
    </row>
    <row r="44" spans="1:29" ht="15.75">
      <c r="I44" s="102"/>
      <c r="J44" s="103"/>
      <c r="K44" s="104"/>
      <c r="L44" s="103"/>
      <c r="M44" s="105"/>
      <c r="N44" s="252"/>
      <c r="O44" s="253"/>
      <c r="P44" s="97"/>
      <c r="Q44" s="250"/>
      <c r="R44" s="251"/>
      <c r="T44" s="102"/>
      <c r="U44" s="103"/>
      <c r="V44" s="104"/>
      <c r="W44" s="103"/>
      <c r="X44" s="105"/>
      <c r="Y44" s="252"/>
      <c r="Z44" s="253"/>
      <c r="AA44" s="97"/>
      <c r="AB44" s="250"/>
      <c r="AC44" s="251"/>
    </row>
    <row r="45" spans="1:29">
      <c r="I45" s="90" t="s">
        <v>56</v>
      </c>
      <c r="J45" s="91" t="s">
        <v>53</v>
      </c>
      <c r="K45" s="92"/>
      <c r="L45" s="92"/>
      <c r="M45" s="93"/>
      <c r="N45" s="94" t="s">
        <v>54</v>
      </c>
      <c r="O45" s="93"/>
      <c r="P45" s="91" t="s">
        <v>55</v>
      </c>
      <c r="Q45" s="95"/>
      <c r="R45" s="96"/>
      <c r="T45" s="90" t="s">
        <v>56</v>
      </c>
      <c r="U45" s="91" t="s">
        <v>53</v>
      </c>
      <c r="V45" s="92"/>
      <c r="W45" s="92"/>
      <c r="X45" s="93"/>
      <c r="Y45" s="94" t="s">
        <v>54</v>
      </c>
      <c r="Z45" s="93"/>
      <c r="AA45" s="91" t="s">
        <v>55</v>
      </c>
      <c r="AB45" s="95"/>
      <c r="AC45" s="96"/>
    </row>
    <row r="46" spans="1:29" ht="15.75">
      <c r="I46" s="97"/>
      <c r="J46" s="247"/>
      <c r="K46" s="248"/>
      <c r="L46" s="248"/>
      <c r="M46" s="249"/>
      <c r="N46" s="245"/>
      <c r="O46" s="246"/>
      <c r="P46" s="98"/>
      <c r="Q46" s="99"/>
      <c r="R46" s="100"/>
      <c r="T46" s="97"/>
      <c r="U46" s="247"/>
      <c r="V46" s="248"/>
      <c r="W46" s="248"/>
      <c r="X46" s="249"/>
      <c r="Y46" s="245"/>
      <c r="Z46" s="246"/>
      <c r="AA46" s="98"/>
      <c r="AB46" s="99"/>
      <c r="AC46" s="100"/>
    </row>
    <row r="47" spans="1:29">
      <c r="I47" s="90" t="s">
        <v>47</v>
      </c>
      <c r="J47" s="90" t="s">
        <v>57</v>
      </c>
      <c r="K47" s="101" t="s">
        <v>48</v>
      </c>
      <c r="L47" s="90" t="s">
        <v>49</v>
      </c>
      <c r="M47" s="90" t="s">
        <v>50</v>
      </c>
      <c r="N47" s="94" t="s">
        <v>7</v>
      </c>
      <c r="O47" s="93"/>
      <c r="P47" s="90" t="s">
        <v>51</v>
      </c>
      <c r="Q47" s="91" t="s">
        <v>52</v>
      </c>
      <c r="R47" s="93"/>
      <c r="T47" s="90" t="s">
        <v>47</v>
      </c>
      <c r="U47" s="90" t="s">
        <v>57</v>
      </c>
      <c r="V47" s="101" t="s">
        <v>48</v>
      </c>
      <c r="W47" s="90" t="s">
        <v>49</v>
      </c>
      <c r="X47" s="90" t="s">
        <v>50</v>
      </c>
      <c r="Y47" s="94" t="s">
        <v>7</v>
      </c>
      <c r="Z47" s="93"/>
      <c r="AA47" s="90" t="s">
        <v>51</v>
      </c>
      <c r="AB47" s="91" t="s">
        <v>52</v>
      </c>
      <c r="AC47" s="93"/>
    </row>
    <row r="48" spans="1:29" ht="15.75">
      <c r="I48" s="102"/>
      <c r="J48" s="103"/>
      <c r="K48" s="104"/>
      <c r="L48" s="103"/>
      <c r="M48" s="105"/>
      <c r="N48" s="252"/>
      <c r="O48" s="253"/>
      <c r="P48" s="97"/>
      <c r="Q48" s="250"/>
      <c r="R48" s="251"/>
      <c r="T48" s="102"/>
      <c r="U48" s="103"/>
      <c r="V48" s="104"/>
      <c r="W48" s="103"/>
      <c r="X48" s="105"/>
      <c r="Y48" s="252"/>
      <c r="Z48" s="253"/>
      <c r="AA48" s="97"/>
      <c r="AB48" s="250"/>
      <c r="AC48" s="251"/>
    </row>
    <row r="49" spans="9:29">
      <c r="I49" s="90" t="s">
        <v>56</v>
      </c>
      <c r="J49" s="91" t="s">
        <v>53</v>
      </c>
      <c r="K49" s="92"/>
      <c r="L49" s="92"/>
      <c r="M49" s="93"/>
      <c r="N49" s="94" t="s">
        <v>54</v>
      </c>
      <c r="O49" s="93"/>
      <c r="P49" s="91" t="s">
        <v>55</v>
      </c>
      <c r="Q49" s="95"/>
      <c r="R49" s="96"/>
      <c r="T49" s="90" t="s">
        <v>56</v>
      </c>
      <c r="U49" s="91" t="s">
        <v>53</v>
      </c>
      <c r="V49" s="92"/>
      <c r="W49" s="92"/>
      <c r="X49" s="93"/>
      <c r="Y49" s="94" t="s">
        <v>54</v>
      </c>
      <c r="Z49" s="93"/>
      <c r="AA49" s="91" t="s">
        <v>55</v>
      </c>
      <c r="AB49" s="95"/>
      <c r="AC49" s="96"/>
    </row>
    <row r="50" spans="9:29" ht="15.75">
      <c r="I50" s="97"/>
      <c r="J50" s="247"/>
      <c r="K50" s="248"/>
      <c r="L50" s="248"/>
      <c r="M50" s="249"/>
      <c r="N50" s="245"/>
      <c r="O50" s="246"/>
      <c r="P50" s="98"/>
      <c r="Q50" s="99"/>
      <c r="R50" s="100"/>
      <c r="T50" s="97"/>
      <c r="U50" s="247"/>
      <c r="V50" s="248"/>
      <c r="W50" s="248"/>
      <c r="X50" s="249"/>
      <c r="Y50" s="245"/>
      <c r="Z50" s="246"/>
      <c r="AA50" s="98"/>
      <c r="AB50" s="99"/>
      <c r="AC50" s="100"/>
    </row>
    <row r="51" spans="9:29">
      <c r="I51" s="90" t="s">
        <v>47</v>
      </c>
      <c r="J51" s="90" t="s">
        <v>57</v>
      </c>
      <c r="K51" s="101" t="s">
        <v>48</v>
      </c>
      <c r="L51" s="90" t="s">
        <v>49</v>
      </c>
      <c r="M51" s="90" t="s">
        <v>50</v>
      </c>
      <c r="N51" s="94" t="s">
        <v>7</v>
      </c>
      <c r="O51" s="93"/>
      <c r="P51" s="90" t="s">
        <v>51</v>
      </c>
      <c r="Q51" s="91" t="s">
        <v>52</v>
      </c>
      <c r="R51" s="93"/>
      <c r="T51" s="90" t="s">
        <v>47</v>
      </c>
      <c r="U51" s="90" t="s">
        <v>57</v>
      </c>
      <c r="V51" s="101" t="s">
        <v>48</v>
      </c>
      <c r="W51" s="90" t="s">
        <v>49</v>
      </c>
      <c r="X51" s="90" t="s">
        <v>50</v>
      </c>
      <c r="Y51" s="94" t="s">
        <v>7</v>
      </c>
      <c r="Z51" s="93"/>
      <c r="AA51" s="90" t="s">
        <v>51</v>
      </c>
      <c r="AB51" s="91" t="s">
        <v>52</v>
      </c>
      <c r="AC51" s="93"/>
    </row>
    <row r="52" spans="9:29" ht="15.75">
      <c r="I52" s="102"/>
      <c r="J52" s="103"/>
      <c r="K52" s="104"/>
      <c r="L52" s="103"/>
      <c r="M52" s="105"/>
      <c r="N52" s="252"/>
      <c r="O52" s="253"/>
      <c r="P52" s="97"/>
      <c r="Q52" s="250"/>
      <c r="R52" s="251"/>
      <c r="T52" s="102"/>
      <c r="U52" s="103"/>
      <c r="V52" s="104"/>
      <c r="W52" s="103"/>
      <c r="X52" s="105"/>
      <c r="Y52" s="252"/>
      <c r="Z52" s="253"/>
      <c r="AA52" s="97"/>
      <c r="AB52" s="250"/>
      <c r="AC52" s="251"/>
    </row>
    <row r="53" spans="9:29">
      <c r="I53" s="90" t="s">
        <v>56</v>
      </c>
      <c r="J53" s="91" t="s">
        <v>53</v>
      </c>
      <c r="K53" s="92"/>
      <c r="L53" s="92"/>
      <c r="M53" s="93"/>
      <c r="N53" s="94" t="s">
        <v>54</v>
      </c>
      <c r="O53" s="93"/>
      <c r="P53" s="91" t="s">
        <v>55</v>
      </c>
      <c r="Q53" s="95"/>
      <c r="R53" s="96"/>
      <c r="T53" s="90" t="s">
        <v>56</v>
      </c>
      <c r="U53" s="91" t="s">
        <v>53</v>
      </c>
      <c r="V53" s="92"/>
      <c r="W53" s="92"/>
      <c r="X53" s="93"/>
      <c r="Y53" s="94" t="s">
        <v>54</v>
      </c>
      <c r="Z53" s="93"/>
      <c r="AA53" s="91" t="s">
        <v>55</v>
      </c>
      <c r="AB53" s="95"/>
      <c r="AC53" s="96"/>
    </row>
    <row r="54" spans="9:29" ht="15.75">
      <c r="I54" s="97"/>
      <c r="J54" s="247"/>
      <c r="K54" s="248"/>
      <c r="L54" s="248"/>
      <c r="M54" s="249"/>
      <c r="N54" s="245"/>
      <c r="O54" s="246"/>
      <c r="P54" s="98"/>
      <c r="Q54" s="99"/>
      <c r="R54" s="100"/>
      <c r="T54" s="97"/>
      <c r="U54" s="247"/>
      <c r="V54" s="248"/>
      <c r="W54" s="248"/>
      <c r="X54" s="249"/>
      <c r="Y54" s="245"/>
      <c r="Z54" s="246"/>
      <c r="AA54" s="98"/>
      <c r="AB54" s="99"/>
      <c r="AC54" s="100"/>
    </row>
    <row r="55" spans="9:29">
      <c r="T55" s="255"/>
      <c r="U55" s="255"/>
      <c r="V55" s="256"/>
      <c r="W55" s="255"/>
      <c r="X55" s="255"/>
      <c r="Y55" s="257"/>
      <c r="Z55" s="255"/>
      <c r="AA55" s="255"/>
      <c r="AB55" s="255"/>
      <c r="AC55" s="255"/>
    </row>
    <row r="56" spans="9:29" ht="15.75">
      <c r="T56" s="258"/>
      <c r="U56" s="259"/>
      <c r="V56" s="259"/>
      <c r="W56" s="259"/>
      <c r="X56" s="260"/>
      <c r="Y56" s="261"/>
      <c r="Z56" s="261"/>
      <c r="AA56" s="262"/>
      <c r="AB56" s="263"/>
      <c r="AC56" s="263"/>
    </row>
    <row r="57" spans="9:29">
      <c r="T57" s="255"/>
      <c r="U57" s="255"/>
      <c r="V57" s="255"/>
      <c r="W57" s="255"/>
      <c r="X57" s="255"/>
      <c r="Y57" s="257"/>
      <c r="Z57" s="255"/>
      <c r="AA57" s="255"/>
      <c r="AB57" s="255"/>
      <c r="AC57" s="255"/>
    </row>
    <row r="58" spans="9:29" ht="15.75">
      <c r="T58" s="262"/>
      <c r="U58" s="264"/>
      <c r="V58" s="264"/>
      <c r="W58" s="264"/>
      <c r="X58" s="264"/>
      <c r="Y58" s="265"/>
      <c r="Z58" s="265"/>
      <c r="AA58" s="262"/>
      <c r="AB58" s="262"/>
      <c r="AC58" s="262"/>
    </row>
  </sheetData>
  <sheetProtection password="D042" sheet="1" objects="1" scenarios="1"/>
  <mergeCells count="28">
    <mergeCell ref="U14:X14"/>
    <mergeCell ref="Y14:Z14"/>
    <mergeCell ref="Y16:Z16"/>
    <mergeCell ref="AB16:AC16"/>
    <mergeCell ref="U18:X18"/>
    <mergeCell ref="Y18:Z18"/>
    <mergeCell ref="Y3:Z3"/>
    <mergeCell ref="AB3:AC3"/>
    <mergeCell ref="AB7:AC7"/>
    <mergeCell ref="Y12:Z12"/>
    <mergeCell ref="AB12:AC12"/>
    <mergeCell ref="A5:B5"/>
    <mergeCell ref="C5:G5"/>
    <mergeCell ref="N18:O18"/>
    <mergeCell ref="J18:M18"/>
    <mergeCell ref="A7:D7"/>
    <mergeCell ref="E7:G7"/>
    <mergeCell ref="A9:C9"/>
    <mergeCell ref="Q3:R3"/>
    <mergeCell ref="Q7:R7"/>
    <mergeCell ref="N3:O3"/>
    <mergeCell ref="J9:M9"/>
    <mergeCell ref="Q16:R16"/>
    <mergeCell ref="Q12:R12"/>
    <mergeCell ref="N16:O16"/>
    <mergeCell ref="N14:O14"/>
    <mergeCell ref="J14:M14"/>
    <mergeCell ref="N12:O12"/>
  </mergeCells>
  <phoneticPr fontId="3" type="noConversion"/>
  <pageMargins left="0.9055118110236221" right="0.35433070866141736" top="0.6692913385826772" bottom="0.59055118110236227" header="0.59055118110236227" footer="0.51181102362204722"/>
  <pageSetup paperSize="9" scale="90" orientation="portrait" r:id="rId1"/>
  <headerFooter alignWithMargins="0"/>
  <colBreaks count="1" manualBreakCount="1">
    <brk id="7" max="1048575" man="1"/>
  </colBreaks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C58"/>
  <sheetViews>
    <sheetView workbookViewId="0">
      <selection activeCell="B17" sqref="B17"/>
    </sheetView>
  </sheetViews>
  <sheetFormatPr defaultRowHeight="12.75"/>
  <cols>
    <col min="1" max="1" width="25.140625" customWidth="1"/>
    <col min="2" max="2" width="12.85546875" customWidth="1"/>
    <col min="3" max="3" width="13.140625" style="9" customWidth="1"/>
    <col min="4" max="4" width="13" style="9" customWidth="1"/>
    <col min="5" max="5" width="10.42578125" style="9" customWidth="1"/>
    <col min="6" max="6" width="13.140625" style="9" customWidth="1"/>
    <col min="7" max="7" width="9.7109375" style="9" customWidth="1"/>
    <col min="8" max="8" width="3.5703125" style="9" customWidth="1"/>
    <col min="9" max="9" width="10.42578125" customWidth="1"/>
    <col min="11" max="11" width="12.140625" customWidth="1"/>
    <col min="12" max="12" width="3.42578125" customWidth="1"/>
    <col min="13" max="13" width="8.85546875" customWidth="1"/>
    <col min="19" max="19" width="4.7109375" customWidth="1"/>
    <col min="20" max="20" width="10.42578125" customWidth="1"/>
    <col min="22" max="22" width="12.140625" customWidth="1"/>
    <col min="23" max="23" width="3.42578125" customWidth="1"/>
    <col min="24" max="24" width="8.85546875" customWidth="1"/>
    <col min="29" max="29" width="7.140625" customWidth="1"/>
  </cols>
  <sheetData>
    <row r="1" spans="1:29" ht="15.75">
      <c r="A1" s="2" t="s">
        <v>1</v>
      </c>
      <c r="C1"/>
      <c r="D1"/>
      <c r="E1"/>
      <c r="F1"/>
      <c r="G1"/>
      <c r="H1"/>
      <c r="I1" s="2" t="s">
        <v>1</v>
      </c>
      <c r="J1" s="110"/>
      <c r="K1" s="110"/>
      <c r="L1" s="110"/>
      <c r="M1" s="110"/>
      <c r="N1" s="111"/>
      <c r="O1" s="110"/>
      <c r="P1" s="110"/>
      <c r="Q1" s="110"/>
      <c r="R1" s="110"/>
      <c r="T1" s="2" t="s">
        <v>1</v>
      </c>
      <c r="U1" s="110"/>
      <c r="V1" s="110"/>
      <c r="W1" s="110"/>
      <c r="X1" s="110"/>
      <c r="Y1" s="111"/>
      <c r="Z1" s="110"/>
      <c r="AA1" s="110"/>
      <c r="AB1" s="110"/>
      <c r="AC1" s="110"/>
    </row>
    <row r="2" spans="1:29">
      <c r="C2"/>
      <c r="D2"/>
      <c r="E2"/>
      <c r="F2"/>
      <c r="G2"/>
      <c r="H2"/>
      <c r="I2" s="138"/>
      <c r="J2" s="138"/>
      <c r="K2" s="150"/>
      <c r="L2" s="138"/>
      <c r="M2" s="138"/>
      <c r="N2" s="139"/>
      <c r="O2" s="138"/>
      <c r="P2" s="138"/>
      <c r="Q2" s="138"/>
      <c r="R2" s="138"/>
      <c r="T2" s="138"/>
      <c r="U2" s="138"/>
      <c r="V2" s="150"/>
      <c r="W2" s="138"/>
      <c r="X2" s="138"/>
      <c r="Y2" s="139"/>
      <c r="Z2" s="138"/>
      <c r="AA2" s="138"/>
      <c r="AB2" s="138"/>
      <c r="AC2" s="138"/>
    </row>
    <row r="3" spans="1:29" ht="18">
      <c r="A3" s="1" t="s">
        <v>0</v>
      </c>
      <c r="C3"/>
      <c r="D3"/>
      <c r="E3"/>
      <c r="F3"/>
      <c r="G3"/>
      <c r="H3"/>
      <c r="I3" s="1" t="s">
        <v>0</v>
      </c>
      <c r="J3" s="152"/>
      <c r="K3" s="153"/>
      <c r="L3" s="153"/>
      <c r="M3" s="154"/>
      <c r="N3" s="283"/>
      <c r="O3" s="283"/>
      <c r="P3" s="155"/>
      <c r="Q3" s="284"/>
      <c r="R3" s="284"/>
      <c r="T3" s="1" t="s">
        <v>0</v>
      </c>
      <c r="U3" s="152"/>
      <c r="V3" s="153"/>
      <c r="W3" s="153"/>
      <c r="X3" s="154"/>
      <c r="Y3" s="283"/>
      <c r="Z3" s="283"/>
      <c r="AA3" s="155"/>
      <c r="AB3" s="284"/>
      <c r="AC3" s="284"/>
    </row>
    <row r="4" spans="1:29" ht="15.75">
      <c r="C4"/>
      <c r="D4"/>
      <c r="E4"/>
      <c r="F4" s="122" t="s">
        <v>79</v>
      </c>
      <c r="G4" s="177">
        <v>12</v>
      </c>
      <c r="H4"/>
      <c r="I4" s="138"/>
      <c r="J4" s="138"/>
      <c r="K4" s="138"/>
      <c r="L4" s="138"/>
      <c r="M4" s="138"/>
      <c r="N4" s="139"/>
      <c r="O4" s="138"/>
      <c r="P4" s="138"/>
      <c r="Q4" s="138"/>
      <c r="R4" s="122" t="s">
        <v>44</v>
      </c>
      <c r="T4" s="138"/>
      <c r="U4" s="138"/>
      <c r="V4" s="138"/>
      <c r="W4" s="138"/>
      <c r="X4" s="138"/>
      <c r="Y4" s="139"/>
      <c r="Z4" s="138"/>
      <c r="AA4" s="138"/>
      <c r="AB4" s="138"/>
      <c r="AC4" s="122" t="s">
        <v>44</v>
      </c>
    </row>
    <row r="5" spans="1:29" ht="15.75">
      <c r="A5" s="285" t="str">
        <f>'Reikningur 1'!A5:G5</f>
        <v xml:space="preserve">Heiti verks: </v>
      </c>
      <c r="B5" s="285"/>
      <c r="C5" s="287"/>
      <c r="D5" s="287"/>
      <c r="E5" s="287"/>
      <c r="F5" s="287"/>
      <c r="G5" s="287"/>
      <c r="H5" s="3"/>
      <c r="I5" s="159" t="str">
        <f>'Grunnur  '!A5</f>
        <v xml:space="preserve">Heiti verks: </v>
      </c>
      <c r="J5" s="171"/>
      <c r="K5" s="171"/>
      <c r="L5" s="171"/>
      <c r="M5" s="171"/>
      <c r="N5" s="179"/>
      <c r="O5" s="179"/>
      <c r="P5" s="159"/>
      <c r="Q5" s="159"/>
      <c r="R5" s="159"/>
      <c r="T5" s="159" t="str">
        <f>'Grunnur  '!$A$5</f>
        <v xml:space="preserve">Heiti verks: </v>
      </c>
      <c r="U5" s="171"/>
      <c r="V5" s="171"/>
      <c r="W5" s="171"/>
      <c r="X5" s="171"/>
      <c r="Y5" s="179"/>
      <c r="Z5" s="179"/>
      <c r="AA5" s="159"/>
      <c r="AB5" s="156"/>
      <c r="AC5" s="156"/>
    </row>
    <row r="6" spans="1:29" ht="15.75">
      <c r="C6"/>
      <c r="D6"/>
      <c r="E6"/>
      <c r="F6" s="42"/>
      <c r="G6" s="121"/>
      <c r="H6" s="42"/>
      <c r="I6" s="170"/>
      <c r="J6" s="170"/>
      <c r="K6" s="172"/>
      <c r="L6" s="170"/>
      <c r="M6" s="170"/>
      <c r="N6" s="173"/>
      <c r="O6" s="170"/>
      <c r="P6" s="170"/>
      <c r="Q6" s="170"/>
      <c r="R6" s="170"/>
      <c r="T6" s="170"/>
      <c r="U6" s="170"/>
      <c r="V6" s="172"/>
      <c r="W6" s="170"/>
      <c r="X6" s="170"/>
      <c r="Y6" s="173"/>
      <c r="Z6" s="170"/>
      <c r="AA6" s="170"/>
      <c r="AB6" s="138"/>
      <c r="AC6" s="138"/>
    </row>
    <row r="7" spans="1:29" ht="15.75">
      <c r="A7" s="285" t="str">
        <f>'Reikningur 1'!A7:D7</f>
        <v xml:space="preserve">Verktaki:  </v>
      </c>
      <c r="B7" s="285"/>
      <c r="C7" s="285"/>
      <c r="D7" s="285"/>
      <c r="E7" s="286" t="str">
        <f>'Reikningur 1'!E7:G7</f>
        <v xml:space="preserve">kt: </v>
      </c>
      <c r="F7" s="286"/>
      <c r="G7" s="286"/>
      <c r="H7" s="4"/>
      <c r="I7" s="160" t="str">
        <f>'Grunnur  '!A7</f>
        <v xml:space="preserve">Verktaki:  </v>
      </c>
      <c r="J7" s="159"/>
      <c r="K7" s="159"/>
      <c r="L7" s="159"/>
      <c r="M7" s="174"/>
      <c r="N7" s="166"/>
      <c r="O7" s="166" t="str">
        <f>Kennitala</f>
        <v xml:space="preserve">kt: </v>
      </c>
      <c r="P7" s="159"/>
      <c r="Q7" s="289"/>
      <c r="R7" s="289"/>
      <c r="T7" s="160" t="str">
        <f>'Grunnur  '!$A$7</f>
        <v xml:space="preserve">Verktaki:  </v>
      </c>
      <c r="U7" s="159"/>
      <c r="V7" s="159"/>
      <c r="W7" s="159"/>
      <c r="X7" s="254"/>
      <c r="Y7" s="166"/>
      <c r="Z7" s="166" t="str">
        <f>Kennitala</f>
        <v xml:space="preserve">kt: </v>
      </c>
      <c r="AA7" s="159"/>
      <c r="AB7" s="284"/>
      <c r="AC7" s="284"/>
    </row>
    <row r="8" spans="1:29" ht="15">
      <c r="C8"/>
      <c r="D8"/>
      <c r="E8"/>
      <c r="F8" s="116">
        <f>TYPE(G6)</f>
        <v>1</v>
      </c>
      <c r="G8" s="116" t="b">
        <f>IF(F8=2,IF(G25&lt;=100%,2,0))</f>
        <v>0</v>
      </c>
      <c r="H8"/>
      <c r="I8" s="170"/>
      <c r="J8" s="170"/>
      <c r="K8" s="170"/>
      <c r="L8" s="170"/>
      <c r="M8" s="170"/>
      <c r="N8" s="173"/>
      <c r="O8" s="170"/>
      <c r="P8" s="170"/>
      <c r="Q8" s="170"/>
      <c r="R8" s="170"/>
      <c r="T8" s="170"/>
      <c r="U8" s="170"/>
      <c r="V8" s="170"/>
      <c r="W8" s="170"/>
      <c r="X8" s="170"/>
      <c r="Y8" s="173"/>
      <c r="Z8" s="170"/>
      <c r="AA8" s="170"/>
      <c r="AB8" s="138"/>
      <c r="AC8" s="138"/>
    </row>
    <row r="9" spans="1:29" ht="15.75">
      <c r="A9" s="268" t="s">
        <v>72</v>
      </c>
      <c r="B9" s="268"/>
      <c r="C9" s="268"/>
      <c r="D9" s="87" t="s">
        <v>73</v>
      </c>
      <c r="E9" s="88"/>
      <c r="F9" s="89"/>
      <c r="G9" s="89"/>
      <c r="H9" s="64"/>
      <c r="I9" s="164" t="str">
        <f>A9</f>
        <v xml:space="preserve">Tímabil: </v>
      </c>
      <c r="J9" s="181"/>
      <c r="K9" s="181"/>
      <c r="L9" s="181"/>
      <c r="M9" s="181"/>
      <c r="N9" s="163"/>
      <c r="O9" s="163" t="str">
        <f>D9</f>
        <v xml:space="preserve">Dagsetn. verkstöðu: </v>
      </c>
      <c r="P9" s="164"/>
      <c r="Q9" s="164"/>
      <c r="R9" s="164"/>
      <c r="T9" s="164" t="str">
        <f>$A$9</f>
        <v xml:space="preserve">Tímabil: </v>
      </c>
      <c r="U9" s="181"/>
      <c r="V9" s="181"/>
      <c r="W9" s="181"/>
      <c r="X9" s="181"/>
      <c r="Y9" s="163"/>
      <c r="Z9" s="163" t="str">
        <f>$D$9</f>
        <v xml:space="preserve">Dagsetn. verkstöðu: </v>
      </c>
      <c r="AA9" s="164"/>
      <c r="AB9" s="143"/>
      <c r="AC9" s="143"/>
    </row>
    <row r="10" spans="1:29">
      <c r="H10" s="70"/>
      <c r="I10" s="138"/>
      <c r="J10" s="138"/>
      <c r="K10" s="150"/>
      <c r="L10" s="138"/>
      <c r="M10" s="138"/>
      <c r="N10" s="139"/>
      <c r="O10" s="138"/>
      <c r="P10" s="138"/>
      <c r="Q10" s="138"/>
      <c r="R10" s="138"/>
      <c r="T10" s="138"/>
      <c r="U10" s="138"/>
      <c r="V10" s="150"/>
      <c r="W10" s="138"/>
      <c r="X10" s="138"/>
      <c r="Y10" s="139"/>
      <c r="Z10" s="138"/>
      <c r="AA10" s="138"/>
      <c r="AB10" s="138"/>
      <c r="AC10" s="138"/>
    </row>
    <row r="11" spans="1:29">
      <c r="A11" s="6"/>
      <c r="B11" s="6"/>
      <c r="C11" s="31"/>
      <c r="D11" s="31"/>
      <c r="E11" s="31"/>
      <c r="F11" s="31"/>
      <c r="G11" s="31"/>
      <c r="H11" s="70"/>
      <c r="I11" s="112" t="s">
        <v>47</v>
      </c>
      <c r="J11" s="90" t="s">
        <v>57</v>
      </c>
      <c r="K11" s="101" t="s">
        <v>48</v>
      </c>
      <c r="L11" s="90" t="s">
        <v>49</v>
      </c>
      <c r="M11" s="90" t="s">
        <v>50</v>
      </c>
      <c r="N11" s="94" t="s">
        <v>7</v>
      </c>
      <c r="O11" s="93"/>
      <c r="P11" s="90" t="s">
        <v>51</v>
      </c>
      <c r="Q11" s="91" t="s">
        <v>52</v>
      </c>
      <c r="R11" s="93"/>
      <c r="T11" s="112" t="s">
        <v>47</v>
      </c>
      <c r="U11" s="90" t="s">
        <v>57</v>
      </c>
      <c r="V11" s="101" t="s">
        <v>48</v>
      </c>
      <c r="W11" s="90" t="s">
        <v>49</v>
      </c>
      <c r="X11" s="90" t="s">
        <v>50</v>
      </c>
      <c r="Y11" s="94" t="s">
        <v>7</v>
      </c>
      <c r="Z11" s="93"/>
      <c r="AA11" s="90" t="s">
        <v>51</v>
      </c>
      <c r="AB11" s="91" t="s">
        <v>52</v>
      </c>
      <c r="AC11" s="93"/>
    </row>
    <row r="12" spans="1:29" ht="15.75">
      <c r="A12" s="17"/>
      <c r="B12" s="18" t="s">
        <v>54</v>
      </c>
      <c r="C12" s="32" t="s">
        <v>4</v>
      </c>
      <c r="D12" s="32" t="s">
        <v>9</v>
      </c>
      <c r="E12" s="32" t="s">
        <v>60</v>
      </c>
      <c r="F12" s="32" t="s">
        <v>23</v>
      </c>
      <c r="G12" s="32" t="s">
        <v>13</v>
      </c>
      <c r="H12" s="68"/>
      <c r="I12" s="102"/>
      <c r="J12" s="113"/>
      <c r="K12" s="104"/>
      <c r="L12" s="103"/>
      <c r="M12" s="114"/>
      <c r="N12" s="281"/>
      <c r="O12" s="282"/>
      <c r="P12" s="115"/>
      <c r="Q12" s="277"/>
      <c r="R12" s="278"/>
      <c r="T12" s="102"/>
      <c r="U12" s="113"/>
      <c r="V12" s="104"/>
      <c r="W12" s="103"/>
      <c r="X12" s="114"/>
      <c r="Y12" s="281"/>
      <c r="Z12" s="282"/>
      <c r="AA12" s="115"/>
      <c r="AB12" s="277"/>
      <c r="AC12" s="278"/>
    </row>
    <row r="13" spans="1:29">
      <c r="A13" s="17" t="s">
        <v>3</v>
      </c>
      <c r="B13" s="18" t="s">
        <v>10</v>
      </c>
      <c r="C13" s="32" t="s">
        <v>11</v>
      </c>
      <c r="D13" s="32" t="s">
        <v>20</v>
      </c>
      <c r="E13" s="32" t="s">
        <v>12</v>
      </c>
      <c r="F13" s="32" t="s">
        <v>12</v>
      </c>
      <c r="G13" s="32" t="s">
        <v>12</v>
      </c>
      <c r="H13" s="32"/>
      <c r="I13" s="90" t="s">
        <v>56</v>
      </c>
      <c r="J13" s="91" t="s">
        <v>53</v>
      </c>
      <c r="K13" s="92"/>
      <c r="L13" s="92"/>
      <c r="M13" s="93"/>
      <c r="N13" s="94" t="s">
        <v>54</v>
      </c>
      <c r="O13" s="93"/>
      <c r="P13" s="91" t="s">
        <v>55</v>
      </c>
      <c r="Q13" s="95"/>
      <c r="R13" s="96"/>
      <c r="T13" s="90" t="s">
        <v>56</v>
      </c>
      <c r="U13" s="91" t="s">
        <v>53</v>
      </c>
      <c r="V13" s="92"/>
      <c r="W13" s="92"/>
      <c r="X13" s="93"/>
      <c r="Y13" s="94" t="s">
        <v>54</v>
      </c>
      <c r="Z13" s="93"/>
      <c r="AA13" s="91" t="s">
        <v>55</v>
      </c>
      <c r="AB13" s="95"/>
      <c r="AC13" s="96"/>
    </row>
    <row r="14" spans="1:29" ht="15.75">
      <c r="A14" s="19"/>
      <c r="B14" s="20"/>
      <c r="C14" s="36"/>
      <c r="D14" s="37">
        <f>1-Fast_gjald_hlutfall</f>
        <v>1</v>
      </c>
      <c r="E14" s="33"/>
      <c r="F14" s="33"/>
      <c r="G14" s="33"/>
      <c r="H14" s="68"/>
      <c r="I14" s="97"/>
      <c r="J14" s="274"/>
      <c r="K14" s="275"/>
      <c r="L14" s="275"/>
      <c r="M14" s="276"/>
      <c r="N14" s="272"/>
      <c r="O14" s="273"/>
      <c r="P14" s="98"/>
      <c r="Q14" s="99"/>
      <c r="R14" s="100"/>
      <c r="T14" s="97"/>
      <c r="U14" s="274"/>
      <c r="V14" s="275"/>
      <c r="W14" s="275"/>
      <c r="X14" s="276"/>
      <c r="Y14" s="272"/>
      <c r="Z14" s="273"/>
      <c r="AA14" s="98"/>
      <c r="AB14" s="99"/>
      <c r="AC14" s="100"/>
    </row>
    <row r="15" spans="1:29">
      <c r="A15" s="5"/>
      <c r="B15" s="77"/>
      <c r="I15" s="90" t="s">
        <v>47</v>
      </c>
      <c r="J15" s="90" t="s">
        <v>57</v>
      </c>
      <c r="K15" s="101" t="s">
        <v>48</v>
      </c>
      <c r="L15" s="90" t="s">
        <v>49</v>
      </c>
      <c r="M15" s="90" t="s">
        <v>50</v>
      </c>
      <c r="N15" s="94" t="s">
        <v>7</v>
      </c>
      <c r="O15" s="93"/>
      <c r="P15" s="90" t="s">
        <v>51</v>
      </c>
      <c r="Q15" s="91" t="s">
        <v>52</v>
      </c>
      <c r="R15" s="93"/>
      <c r="T15" s="90" t="s">
        <v>47</v>
      </c>
      <c r="U15" s="90" t="s">
        <v>57</v>
      </c>
      <c r="V15" s="101" t="s">
        <v>48</v>
      </c>
      <c r="W15" s="90" t="s">
        <v>49</v>
      </c>
      <c r="X15" s="90" t="s">
        <v>50</v>
      </c>
      <c r="Y15" s="94" t="s">
        <v>7</v>
      </c>
      <c r="Z15" s="93"/>
      <c r="AA15" s="90" t="s">
        <v>51</v>
      </c>
      <c r="AB15" s="91" t="s">
        <v>52</v>
      </c>
      <c r="AC15" s="93"/>
    </row>
    <row r="16" spans="1:29" ht="15.75">
      <c r="A16" s="5" t="str">
        <f>'Grunnur  '!A16</f>
        <v>92.1 Færðargreining</v>
      </c>
      <c r="B16" s="118"/>
      <c r="C16" s="34">
        <f>Smábíll_einv</f>
        <v>0</v>
      </c>
      <c r="D16" s="34">
        <f>C16*B16*$D$14</f>
        <v>0</v>
      </c>
      <c r="E16" s="34">
        <f>B16+'Reikningur 11'!E16</f>
        <v>0</v>
      </c>
      <c r="F16" s="34">
        <f>D16+'Reikningur 11'!F16</f>
        <v>0</v>
      </c>
      <c r="G16" s="39" t="str">
        <f>IF(F16=0," ",E16/'Grunnur  '!C16)</f>
        <v xml:space="preserve"> </v>
      </c>
      <c r="H16" s="39"/>
      <c r="I16" s="102"/>
      <c r="J16" s="103"/>
      <c r="K16" s="104"/>
      <c r="L16" s="103"/>
      <c r="M16" s="105"/>
      <c r="N16" s="279"/>
      <c r="O16" s="280"/>
      <c r="P16" s="97"/>
      <c r="Q16" s="277"/>
      <c r="R16" s="278"/>
      <c r="T16" s="102"/>
      <c r="U16" s="103"/>
      <c r="V16" s="104"/>
      <c r="W16" s="103"/>
      <c r="X16" s="105"/>
      <c r="Y16" s="279"/>
      <c r="Z16" s="280"/>
      <c r="AA16" s="97"/>
      <c r="AB16" s="277"/>
      <c r="AC16" s="278"/>
    </row>
    <row r="17" spans="1:29">
      <c r="A17" s="5" t="str">
        <f>'Grunnur  '!A17</f>
        <v>92.21 Snjómokstur og hálkuv.</v>
      </c>
      <c r="B17" s="189"/>
      <c r="C17" s="34">
        <f>Vörubíll_mokstur_einv</f>
        <v>0</v>
      </c>
      <c r="D17" s="34">
        <f t="shared" ref="D17:D24" si="0">C17*B17*$D$14</f>
        <v>0</v>
      </c>
      <c r="E17" s="34">
        <f>B17+'Reikningur 11'!E17</f>
        <v>0</v>
      </c>
      <c r="F17" s="34">
        <f>D17+'Reikningur 11'!F17</f>
        <v>0</v>
      </c>
      <c r="G17" s="39" t="e">
        <f>E17/'Grunnur  '!C17</f>
        <v>#DIV/0!</v>
      </c>
      <c r="H17" s="39"/>
      <c r="I17" s="90" t="s">
        <v>56</v>
      </c>
      <c r="J17" s="91" t="s">
        <v>53</v>
      </c>
      <c r="K17" s="92"/>
      <c r="L17" s="92"/>
      <c r="M17" s="93"/>
      <c r="N17" s="94" t="s">
        <v>54</v>
      </c>
      <c r="O17" s="93"/>
      <c r="P17" s="91" t="s">
        <v>55</v>
      </c>
      <c r="Q17" s="95"/>
      <c r="R17" s="96"/>
      <c r="T17" s="90" t="s">
        <v>56</v>
      </c>
      <c r="U17" s="91" t="s">
        <v>53</v>
      </c>
      <c r="V17" s="92"/>
      <c r="W17" s="92"/>
      <c r="X17" s="93"/>
      <c r="Y17" s="94" t="s">
        <v>54</v>
      </c>
      <c r="Z17" s="93"/>
      <c r="AA17" s="91" t="s">
        <v>55</v>
      </c>
      <c r="AB17" s="95"/>
      <c r="AC17" s="96"/>
    </row>
    <row r="18" spans="1:29" ht="15.75">
      <c r="A18" s="5" t="str">
        <f>'Grunnur  '!A18</f>
        <v>92.22 Upprif með undirtönn</v>
      </c>
      <c r="B18" s="118"/>
      <c r="C18" s="34">
        <f>Vörubíll_undirtönn_einv</f>
        <v>0</v>
      </c>
      <c r="D18" s="34">
        <f t="shared" si="0"/>
        <v>0</v>
      </c>
      <c r="E18" s="34">
        <f>B18+'Reikningur 11'!E18</f>
        <v>0</v>
      </c>
      <c r="F18" s="34">
        <f>D18+'Reikningur 11'!F18</f>
        <v>0</v>
      </c>
      <c r="G18" s="39" t="str">
        <f>IF(F18=0," ",E18/'Grunnur  '!C18)</f>
        <v xml:space="preserve"> </v>
      </c>
      <c r="H18" s="39"/>
      <c r="I18" s="97"/>
      <c r="J18" s="274"/>
      <c r="K18" s="275"/>
      <c r="L18" s="275"/>
      <c r="M18" s="276"/>
      <c r="N18" s="272"/>
      <c r="O18" s="273"/>
      <c r="P18" s="98"/>
      <c r="Q18" s="99"/>
      <c r="R18" s="100"/>
      <c r="T18" s="97"/>
      <c r="U18" s="274"/>
      <c r="V18" s="275"/>
      <c r="W18" s="275"/>
      <c r="X18" s="276"/>
      <c r="Y18" s="272"/>
      <c r="Z18" s="273"/>
      <c r="AA18" s="98"/>
      <c r="AB18" s="99"/>
      <c r="AC18" s="100"/>
    </row>
    <row r="19" spans="1:29">
      <c r="A19" s="5" t="str">
        <f>'Grunnur  '!A19</f>
        <v>92.23 Lausakeyrsla vörub.</v>
      </c>
      <c r="B19" s="118"/>
      <c r="C19" s="34">
        <f>Vinnuvél_1_einv</f>
        <v>0</v>
      </c>
      <c r="D19" s="34">
        <f t="shared" si="0"/>
        <v>0</v>
      </c>
      <c r="E19" s="34">
        <f>B19+'Reikningur 11'!E19</f>
        <v>0</v>
      </c>
      <c r="F19" s="34">
        <f>D19+'Reikningur 11'!F19</f>
        <v>0</v>
      </c>
      <c r="G19" s="39" t="str">
        <f>IF(F19=0," ",E19/'Grunnur  '!C19)</f>
        <v xml:space="preserve"> </v>
      </c>
      <c r="H19" s="39"/>
      <c r="I19" s="90" t="s">
        <v>47</v>
      </c>
      <c r="J19" s="90" t="s">
        <v>57</v>
      </c>
      <c r="K19" s="101" t="s">
        <v>48</v>
      </c>
      <c r="L19" s="90" t="s">
        <v>49</v>
      </c>
      <c r="M19" s="90" t="s">
        <v>50</v>
      </c>
      <c r="N19" s="94" t="s">
        <v>7</v>
      </c>
      <c r="O19" s="93"/>
      <c r="P19" s="90" t="s">
        <v>51</v>
      </c>
      <c r="Q19" s="91" t="s">
        <v>52</v>
      </c>
      <c r="R19" s="93"/>
      <c r="T19" s="90" t="s">
        <v>47</v>
      </c>
      <c r="U19" s="90" t="s">
        <v>57</v>
      </c>
      <c r="V19" s="101" t="s">
        <v>48</v>
      </c>
      <c r="W19" s="90" t="s">
        <v>49</v>
      </c>
      <c r="X19" s="90" t="s">
        <v>50</v>
      </c>
      <c r="Y19" s="94" t="s">
        <v>7</v>
      </c>
      <c r="Z19" s="93"/>
      <c r="AA19" s="90" t="s">
        <v>51</v>
      </c>
      <c r="AB19" s="91" t="s">
        <v>52</v>
      </c>
      <c r="AC19" s="93"/>
    </row>
    <row r="20" spans="1:29" ht="15.75">
      <c r="A20" s="5" t="str">
        <f>'Grunnur  '!A20</f>
        <v>92.3 Snjómokstur með vinnuv.</v>
      </c>
      <c r="B20" s="118"/>
      <c r="C20" s="34">
        <f>Vinnuvél_2_einv</f>
        <v>0</v>
      </c>
      <c r="D20" s="34">
        <f t="shared" si="0"/>
        <v>0</v>
      </c>
      <c r="E20" s="34">
        <f>B20+'Reikningur 11'!E20</f>
        <v>0</v>
      </c>
      <c r="F20" s="34">
        <f>D20+'Reikningur 11'!F20</f>
        <v>0</v>
      </c>
      <c r="G20" s="39" t="str">
        <f>IF(F20=0," ",E20/'Grunnur  '!C20)</f>
        <v xml:space="preserve"> </v>
      </c>
      <c r="H20" s="39"/>
      <c r="I20" s="102"/>
      <c r="J20" s="103"/>
      <c r="K20" s="104"/>
      <c r="L20" s="103"/>
      <c r="M20" s="105"/>
      <c r="N20" s="252"/>
      <c r="O20" s="253"/>
      <c r="P20" s="97"/>
      <c r="Q20" s="250"/>
      <c r="R20" s="251"/>
      <c r="T20" s="102"/>
      <c r="U20" s="103"/>
      <c r="V20" s="104"/>
      <c r="W20" s="103"/>
      <c r="X20" s="105"/>
      <c r="Y20" s="252"/>
      <c r="Z20" s="253"/>
      <c r="AA20" s="97"/>
      <c r="AB20" s="250"/>
      <c r="AC20" s="251"/>
    </row>
    <row r="21" spans="1:29">
      <c r="A21" s="5" t="str">
        <f>'Grunnur  '!A21</f>
        <v xml:space="preserve">92.8 Biðtími </v>
      </c>
      <c r="B21" s="118"/>
      <c r="C21" s="34">
        <f>Vinnuvél_3_einv</f>
        <v>0</v>
      </c>
      <c r="D21" s="34">
        <f t="shared" si="0"/>
        <v>0</v>
      </c>
      <c r="E21" s="34">
        <f>B21+'Reikningur 11'!E21</f>
        <v>0</v>
      </c>
      <c r="F21" s="34">
        <f>D21+'Reikningur 11'!F21</f>
        <v>0</v>
      </c>
      <c r="G21" s="39" t="str">
        <f>IF(F21=0," ",E21/'Grunnur  '!C21)</f>
        <v xml:space="preserve"> </v>
      </c>
      <c r="H21" s="39"/>
      <c r="I21" s="90" t="s">
        <v>56</v>
      </c>
      <c r="J21" s="91" t="s">
        <v>53</v>
      </c>
      <c r="K21" s="92"/>
      <c r="L21" s="92"/>
      <c r="M21" s="93"/>
      <c r="N21" s="94" t="s">
        <v>54</v>
      </c>
      <c r="O21" s="93"/>
      <c r="P21" s="91" t="s">
        <v>55</v>
      </c>
      <c r="Q21" s="95"/>
      <c r="R21" s="96"/>
      <c r="T21" s="90" t="s">
        <v>56</v>
      </c>
      <c r="U21" s="91" t="s">
        <v>53</v>
      </c>
      <c r="V21" s="92"/>
      <c r="W21" s="92"/>
      <c r="X21" s="93"/>
      <c r="Y21" s="94" t="s">
        <v>54</v>
      </c>
      <c r="Z21" s="93"/>
      <c r="AA21" s="91" t="s">
        <v>55</v>
      </c>
      <c r="AB21" s="95"/>
      <c r="AC21" s="96"/>
    </row>
    <row r="22" spans="1:29" ht="15.75">
      <c r="A22" s="5">
        <f>'Grunnur  '!A22</f>
        <v>0</v>
      </c>
      <c r="B22" s="118"/>
      <c r="C22" s="34">
        <f>Vinnuvél_4_einv</f>
        <v>0</v>
      </c>
      <c r="D22" s="34">
        <f t="shared" si="0"/>
        <v>0</v>
      </c>
      <c r="E22" s="34">
        <f>B22+'Reikningur 11'!E22</f>
        <v>0</v>
      </c>
      <c r="F22" s="34">
        <f>D22+'Reikningur 11'!F22</f>
        <v>0</v>
      </c>
      <c r="G22" s="39" t="str">
        <f>IF(F22=0," ",E22/'Grunnur  '!C22)</f>
        <v xml:space="preserve"> </v>
      </c>
      <c r="H22" s="39"/>
      <c r="I22" s="97"/>
      <c r="J22" s="247"/>
      <c r="K22" s="248"/>
      <c r="L22" s="248"/>
      <c r="M22" s="249"/>
      <c r="N22" s="245"/>
      <c r="O22" s="246"/>
      <c r="P22" s="98"/>
      <c r="Q22" s="99"/>
      <c r="R22" s="100"/>
      <c r="T22" s="97"/>
      <c r="U22" s="247"/>
      <c r="V22" s="248"/>
      <c r="W22" s="248"/>
      <c r="X22" s="249"/>
      <c r="Y22" s="245"/>
      <c r="Z22" s="246"/>
      <c r="AA22" s="98"/>
      <c r="AB22" s="99"/>
      <c r="AC22" s="100"/>
    </row>
    <row r="23" spans="1:29">
      <c r="A23" s="5">
        <f>'Grunnur  '!A23</f>
        <v>0</v>
      </c>
      <c r="B23" s="118"/>
      <c r="C23" s="34">
        <f>Biðtími_smábíll_einv</f>
        <v>0</v>
      </c>
      <c r="D23" s="34">
        <f t="shared" si="0"/>
        <v>0</v>
      </c>
      <c r="E23" s="34">
        <f>B23+'Reikningur 11'!E23</f>
        <v>0</v>
      </c>
      <c r="F23" s="34">
        <f>D23+'Reikningur 11'!F23</f>
        <v>0</v>
      </c>
      <c r="G23" s="39" t="str">
        <f>IF(F23=0," ",E23/'Grunnur  '!C23)</f>
        <v xml:space="preserve"> </v>
      </c>
      <c r="H23" s="39"/>
      <c r="I23" s="90" t="s">
        <v>47</v>
      </c>
      <c r="J23" s="90" t="s">
        <v>57</v>
      </c>
      <c r="K23" s="101" t="s">
        <v>48</v>
      </c>
      <c r="L23" s="90" t="s">
        <v>49</v>
      </c>
      <c r="M23" s="90" t="s">
        <v>50</v>
      </c>
      <c r="N23" s="94" t="s">
        <v>7</v>
      </c>
      <c r="O23" s="93"/>
      <c r="P23" s="90" t="s">
        <v>51</v>
      </c>
      <c r="Q23" s="91" t="s">
        <v>52</v>
      </c>
      <c r="R23" s="93"/>
      <c r="T23" s="90" t="s">
        <v>47</v>
      </c>
      <c r="U23" s="90" t="s">
        <v>57</v>
      </c>
      <c r="V23" s="101" t="s">
        <v>48</v>
      </c>
      <c r="W23" s="90" t="s">
        <v>49</v>
      </c>
      <c r="X23" s="90" t="s">
        <v>50</v>
      </c>
      <c r="Y23" s="94" t="s">
        <v>7</v>
      </c>
      <c r="Z23" s="93"/>
      <c r="AA23" s="90" t="s">
        <v>51</v>
      </c>
      <c r="AB23" s="91" t="s">
        <v>52</v>
      </c>
      <c r="AC23" s="93"/>
    </row>
    <row r="24" spans="1:29" ht="15.75">
      <c r="A24" s="5">
        <f>'Grunnur  '!A24</f>
        <v>0</v>
      </c>
      <c r="B24" s="118"/>
      <c r="C24" s="34">
        <f>Biðtími_vörubíll_einv</f>
        <v>0</v>
      </c>
      <c r="D24" s="34">
        <f t="shared" si="0"/>
        <v>0</v>
      </c>
      <c r="E24" s="34">
        <f>B24+'Reikningur 11'!E24</f>
        <v>0</v>
      </c>
      <c r="F24" s="34">
        <f>D24+'Reikningur 11'!F24</f>
        <v>0</v>
      </c>
      <c r="G24" s="39" t="str">
        <f>IF(F24=0," ",E24/'Grunnur  '!C24)</f>
        <v xml:space="preserve"> </v>
      </c>
      <c r="H24" s="39"/>
      <c r="I24" s="102"/>
      <c r="J24" s="103"/>
      <c r="K24" s="104"/>
      <c r="L24" s="103"/>
      <c r="M24" s="105"/>
      <c r="N24" s="252"/>
      <c r="O24" s="253"/>
      <c r="P24" s="97"/>
      <c r="Q24" s="250"/>
      <c r="R24" s="251"/>
      <c r="T24" s="102"/>
      <c r="U24" s="103"/>
      <c r="V24" s="104"/>
      <c r="W24" s="103"/>
      <c r="X24" s="105"/>
      <c r="Y24" s="252"/>
      <c r="Z24" s="253"/>
      <c r="AA24" s="97"/>
      <c r="AB24" s="250"/>
      <c r="AC24" s="251"/>
    </row>
    <row r="25" spans="1:29" ht="13.5" thickBot="1">
      <c r="A25" s="28" t="s">
        <v>19</v>
      </c>
      <c r="B25" s="23"/>
      <c r="C25" s="35"/>
      <c r="D25" s="35">
        <f>SUM(D16:D24)</f>
        <v>0</v>
      </c>
      <c r="E25" s="35"/>
      <c r="F25" s="35">
        <f>SUM(F16:F24)</f>
        <v>0</v>
      </c>
      <c r="G25" s="51" t="e">
        <f>(F25/D14)/Heildarupphæð</f>
        <v>#DIV/0!</v>
      </c>
      <c r="H25" s="69"/>
      <c r="I25" s="90" t="s">
        <v>56</v>
      </c>
      <c r="J25" s="91" t="s">
        <v>53</v>
      </c>
      <c r="K25" s="92"/>
      <c r="L25" s="92"/>
      <c r="M25" s="93"/>
      <c r="N25" s="94" t="s">
        <v>54</v>
      </c>
      <c r="O25" s="93"/>
      <c r="P25" s="91" t="s">
        <v>55</v>
      </c>
      <c r="Q25" s="95"/>
      <c r="R25" s="96"/>
      <c r="T25" s="90" t="s">
        <v>56</v>
      </c>
      <c r="U25" s="91" t="s">
        <v>53</v>
      </c>
      <c r="V25" s="92"/>
      <c r="W25" s="92"/>
      <c r="X25" s="93"/>
      <c r="Y25" s="94" t="s">
        <v>54</v>
      </c>
      <c r="Z25" s="93"/>
      <c r="AA25" s="91" t="s">
        <v>55</v>
      </c>
      <c r="AB25" s="95"/>
      <c r="AC25" s="96"/>
    </row>
    <row r="26" spans="1:29" ht="16.5" thickTop="1">
      <c r="B26" s="10"/>
      <c r="C26" s="38"/>
      <c r="D26" s="38"/>
      <c r="E26" s="34"/>
      <c r="F26" s="34"/>
      <c r="G26" s="34"/>
      <c r="H26" s="34"/>
      <c r="I26" s="97"/>
      <c r="J26" s="247"/>
      <c r="K26" s="248"/>
      <c r="L26" s="248"/>
      <c r="M26" s="249"/>
      <c r="N26" s="245"/>
      <c r="O26" s="246"/>
      <c r="P26" s="98"/>
      <c r="Q26" s="99"/>
      <c r="R26" s="100"/>
      <c r="T26" s="97"/>
      <c r="U26" s="247"/>
      <c r="V26" s="248"/>
      <c r="W26" s="248"/>
      <c r="X26" s="249"/>
      <c r="Y26" s="245"/>
      <c r="Z26" s="246"/>
      <c r="AA26" s="98"/>
      <c r="AB26" s="99"/>
      <c r="AC26" s="100"/>
    </row>
    <row r="27" spans="1:29">
      <c r="G27" s="39"/>
      <c r="H27" s="39"/>
      <c r="I27" s="90" t="s">
        <v>47</v>
      </c>
      <c r="J27" s="90" t="s">
        <v>57</v>
      </c>
      <c r="K27" s="101" t="s">
        <v>48</v>
      </c>
      <c r="L27" s="90" t="s">
        <v>49</v>
      </c>
      <c r="M27" s="90" t="s">
        <v>50</v>
      </c>
      <c r="N27" s="94" t="s">
        <v>7</v>
      </c>
      <c r="O27" s="93"/>
      <c r="P27" s="90" t="s">
        <v>51</v>
      </c>
      <c r="Q27" s="91" t="s">
        <v>52</v>
      </c>
      <c r="R27" s="93"/>
      <c r="T27" s="90" t="s">
        <v>47</v>
      </c>
      <c r="U27" s="90" t="s">
        <v>57</v>
      </c>
      <c r="V27" s="101" t="s">
        <v>48</v>
      </c>
      <c r="W27" s="90" t="s">
        <v>49</v>
      </c>
      <c r="X27" s="90" t="s">
        <v>50</v>
      </c>
      <c r="Y27" s="94" t="s">
        <v>7</v>
      </c>
      <c r="Z27" s="93"/>
      <c r="AA27" s="90" t="s">
        <v>51</v>
      </c>
      <c r="AB27" s="91" t="s">
        <v>52</v>
      </c>
      <c r="AC27" s="93"/>
    </row>
    <row r="28" spans="1:29" ht="15.75">
      <c r="A28" s="41" t="s">
        <v>22</v>
      </c>
      <c r="B28" s="107"/>
      <c r="I28" s="102"/>
      <c r="J28" s="103"/>
      <c r="K28" s="104"/>
      <c r="L28" s="103"/>
      <c r="M28" s="105"/>
      <c r="N28" s="252"/>
      <c r="O28" s="253"/>
      <c r="P28" s="97"/>
      <c r="Q28" s="98"/>
      <c r="R28" s="106"/>
      <c r="T28" s="102"/>
      <c r="U28" s="103"/>
      <c r="V28" s="104"/>
      <c r="W28" s="103"/>
      <c r="X28" s="105"/>
      <c r="Y28" s="252"/>
      <c r="Z28" s="253"/>
      <c r="AA28" s="97"/>
      <c r="AB28" s="98"/>
      <c r="AC28" s="106"/>
    </row>
    <row r="29" spans="1:29">
      <c r="I29" s="90" t="s">
        <v>56</v>
      </c>
      <c r="J29" s="91" t="s">
        <v>53</v>
      </c>
      <c r="K29" s="92"/>
      <c r="L29" s="92"/>
      <c r="M29" s="93"/>
      <c r="N29" s="94" t="s">
        <v>54</v>
      </c>
      <c r="O29" s="93"/>
      <c r="P29" s="91" t="s">
        <v>55</v>
      </c>
      <c r="Q29" s="95"/>
      <c r="R29" s="96"/>
      <c r="T29" s="90" t="s">
        <v>56</v>
      </c>
      <c r="U29" s="91" t="s">
        <v>53</v>
      </c>
      <c r="V29" s="92"/>
      <c r="W29" s="92"/>
      <c r="X29" s="93"/>
      <c r="Y29" s="94" t="s">
        <v>54</v>
      </c>
      <c r="Z29" s="93"/>
      <c r="AA29" s="91" t="s">
        <v>55</v>
      </c>
      <c r="AB29" s="95"/>
      <c r="AC29" s="96"/>
    </row>
    <row r="30" spans="1:29" ht="15.75">
      <c r="A30" s="43" t="s">
        <v>9</v>
      </c>
      <c r="B30" s="44" t="s">
        <v>26</v>
      </c>
      <c r="C30" s="44" t="s">
        <v>27</v>
      </c>
      <c r="D30" s="44" t="s">
        <v>24</v>
      </c>
      <c r="E30" s="240" t="s">
        <v>76</v>
      </c>
      <c r="F30" s="240" t="s">
        <v>78</v>
      </c>
      <c r="I30" s="97"/>
      <c r="J30" s="247"/>
      <c r="K30" s="248"/>
      <c r="L30" s="248"/>
      <c r="M30" s="249"/>
      <c r="N30" s="245"/>
      <c r="O30" s="246"/>
      <c r="P30" s="98"/>
      <c r="Q30" s="99"/>
      <c r="R30" s="100"/>
      <c r="T30" s="97"/>
      <c r="U30" s="247"/>
      <c r="V30" s="248"/>
      <c r="W30" s="248"/>
      <c r="X30" s="249"/>
      <c r="Y30" s="245"/>
      <c r="Z30" s="246"/>
      <c r="AA30" s="98"/>
      <c r="AB30" s="99"/>
      <c r="AC30" s="100"/>
    </row>
    <row r="31" spans="1:29">
      <c r="A31" s="243" t="str">
        <f>IF(Fast_gjald_hlutfall=0.2,"Breytilegur kostnaður 80 %",IF(Fast_gjald_hlutfall=0.25,"Breytilegur kostnaður 75 %",IF(Fast_gjald_hlutfall=0.3,"Breytilegur kostnaður 70 %","Villa leiðr. breytil kostn.")))</f>
        <v>Villa leiðr. breytil kostn.</v>
      </c>
      <c r="B31" s="14">
        <f>F25</f>
        <v>0</v>
      </c>
      <c r="C31" s="40">
        <f>'Reikningur 11'!F25</f>
        <v>0</v>
      </c>
      <c r="D31" s="40">
        <f>B31-C31</f>
        <v>0</v>
      </c>
      <c r="I31" s="90" t="s">
        <v>47</v>
      </c>
      <c r="J31" s="90" t="s">
        <v>57</v>
      </c>
      <c r="K31" s="101" t="s">
        <v>48</v>
      </c>
      <c r="L31" s="90" t="s">
        <v>49</v>
      </c>
      <c r="M31" s="90" t="s">
        <v>50</v>
      </c>
      <c r="N31" s="94" t="s">
        <v>7</v>
      </c>
      <c r="O31" s="93"/>
      <c r="P31" s="90" t="s">
        <v>51</v>
      </c>
      <c r="Q31" s="91" t="s">
        <v>52</v>
      </c>
      <c r="R31" s="93"/>
      <c r="T31" s="90" t="s">
        <v>47</v>
      </c>
      <c r="U31" s="90" t="s">
        <v>57</v>
      </c>
      <c r="V31" s="101" t="s">
        <v>48</v>
      </c>
      <c r="W31" s="90" t="s">
        <v>49</v>
      </c>
      <c r="X31" s="90" t="s">
        <v>50</v>
      </c>
      <c r="Y31" s="94" t="s">
        <v>7</v>
      </c>
      <c r="Z31" s="93"/>
      <c r="AA31" s="90" t="s">
        <v>51</v>
      </c>
      <c r="AB31" s="91" t="s">
        <v>52</v>
      </c>
      <c r="AC31" s="93"/>
    </row>
    <row r="32" spans="1:29" ht="15.75">
      <c r="A32" s="242" t="s">
        <v>81</v>
      </c>
      <c r="B32" s="40" t="e">
        <f>IF(E32&lt;=F32,E32,F32)</f>
        <v>#DIV/0!</v>
      </c>
      <c r="C32" s="40" t="e">
        <f>'Reikningur 11'!B32</f>
        <v>#DIV/0!</v>
      </c>
      <c r="D32" s="40" t="e">
        <f>B32-C32</f>
        <v>#DIV/0!</v>
      </c>
      <c r="E32" s="239" t="e">
        <f>'Grunnur  '!$G$23*Fast_gjald_hlutfall/Fast_gjald_fjöldi_gjalddaga*$G$4</f>
        <v>#DIV/0!</v>
      </c>
      <c r="F32" s="10" t="e">
        <f>IF(G25*100&lt;=200,(Fast_gjald_kr.+'Grunnur  '!$G$23*('Reikningur 12'!G25*100+(100-'Reikningur 12'!G25*100)*Fast_gjald_hlutfall)/100)-(Fast_gjald_kr.+F25),(Fast_gjald_kr.+'Grunnur  '!$G$23*(('Reikningur 12'!G25*100+(100-200)*Fast_gjald_hlutfall+(200-'Reikningur 12'!G25*100)*0.1)/100)-(Fast_gjald_kr.+F25)))</f>
        <v>#DIV/0!</v>
      </c>
      <c r="I32" s="102"/>
      <c r="J32" s="103"/>
      <c r="K32" s="104"/>
      <c r="L32" s="103"/>
      <c r="M32" s="105"/>
      <c r="N32" s="252"/>
      <c r="O32" s="253"/>
      <c r="P32" s="97"/>
      <c r="Q32" s="98"/>
      <c r="R32" s="106"/>
      <c r="T32" s="102"/>
      <c r="U32" s="103"/>
      <c r="V32" s="104"/>
      <c r="W32" s="103"/>
      <c r="X32" s="105"/>
      <c r="Y32" s="252"/>
      <c r="Z32" s="253"/>
      <c r="AA32" s="97"/>
      <c r="AB32" s="98"/>
      <c r="AC32" s="106"/>
    </row>
    <row r="33" spans="1:29">
      <c r="A33" s="242" t="s">
        <v>80</v>
      </c>
      <c r="B33" s="15" t="e">
        <f>B31+B32</f>
        <v>#DIV/0!</v>
      </c>
      <c r="C33" s="52" t="e">
        <f>C31+C32</f>
        <v>#DIV/0!</v>
      </c>
      <c r="D33" s="52" t="e">
        <f>B33-C33</f>
        <v>#DIV/0!</v>
      </c>
      <c r="I33" s="90" t="s">
        <v>56</v>
      </c>
      <c r="J33" s="91" t="s">
        <v>53</v>
      </c>
      <c r="K33" s="92"/>
      <c r="L33" s="92"/>
      <c r="M33" s="93"/>
      <c r="N33" s="94" t="s">
        <v>54</v>
      </c>
      <c r="O33" s="93"/>
      <c r="P33" s="91" t="s">
        <v>55</v>
      </c>
      <c r="Q33" s="95"/>
      <c r="R33" s="96"/>
      <c r="T33" s="90" t="s">
        <v>56</v>
      </c>
      <c r="U33" s="91" t="s">
        <v>53</v>
      </c>
      <c r="V33" s="92"/>
      <c r="W33" s="92"/>
      <c r="X33" s="93"/>
      <c r="Y33" s="94" t="s">
        <v>54</v>
      </c>
      <c r="Z33" s="93"/>
      <c r="AA33" s="91" t="s">
        <v>55</v>
      </c>
      <c r="AB33" s="95"/>
      <c r="AC33" s="96"/>
    </row>
    <row r="34" spans="1:29" ht="15.75">
      <c r="A34" s="4" t="s">
        <v>14</v>
      </c>
      <c r="B34" s="14" t="e">
        <f>(Fast_gjald_kr./Fast_gjald_fjöldi_gjalddaga)*12</f>
        <v>#DIV/0!</v>
      </c>
      <c r="C34" s="40" t="e">
        <f>'Reikningur 11'!B34</f>
        <v>#DIV/0!</v>
      </c>
      <c r="D34" s="40" t="e">
        <f>B34-C34</f>
        <v>#DIV/0!</v>
      </c>
      <c r="I34" s="97"/>
      <c r="J34" s="247"/>
      <c r="K34" s="248"/>
      <c r="L34" s="248"/>
      <c r="M34" s="249"/>
      <c r="N34" s="245"/>
      <c r="O34" s="246"/>
      <c r="P34" s="98"/>
      <c r="Q34" s="99"/>
      <c r="R34" s="100"/>
      <c r="T34" s="97"/>
      <c r="U34" s="247"/>
      <c r="V34" s="248"/>
      <c r="W34" s="248"/>
      <c r="X34" s="249"/>
      <c r="Y34" s="245"/>
      <c r="Z34" s="246"/>
      <c r="AA34" s="98"/>
      <c r="AB34" s="99"/>
      <c r="AC34" s="100"/>
    </row>
    <row r="35" spans="1:29">
      <c r="A35" s="4" t="s">
        <v>19</v>
      </c>
      <c r="B35" s="14" t="e">
        <f>B33+B34</f>
        <v>#DIV/0!</v>
      </c>
      <c r="C35" s="40" t="e">
        <f>C33+C34</f>
        <v>#DIV/0!</v>
      </c>
      <c r="D35" s="40" t="e">
        <f>D33+D34</f>
        <v>#DIV/0!</v>
      </c>
      <c r="F35" s="34"/>
      <c r="I35" s="90" t="s">
        <v>47</v>
      </c>
      <c r="J35" s="90" t="s">
        <v>57</v>
      </c>
      <c r="K35" s="101" t="s">
        <v>48</v>
      </c>
      <c r="L35" s="90" t="s">
        <v>49</v>
      </c>
      <c r="M35" s="90" t="s">
        <v>50</v>
      </c>
      <c r="N35" s="94" t="s">
        <v>7</v>
      </c>
      <c r="O35" s="93"/>
      <c r="P35" s="90" t="s">
        <v>51</v>
      </c>
      <c r="Q35" s="91" t="s">
        <v>52</v>
      </c>
      <c r="R35" s="93"/>
      <c r="T35" s="90" t="s">
        <v>47</v>
      </c>
      <c r="U35" s="90" t="s">
        <v>57</v>
      </c>
      <c r="V35" s="101" t="s">
        <v>48</v>
      </c>
      <c r="W35" s="90" t="s">
        <v>49</v>
      </c>
      <c r="X35" s="90" t="s">
        <v>50</v>
      </c>
      <c r="Y35" s="94" t="s">
        <v>7</v>
      </c>
      <c r="Z35" s="93"/>
      <c r="AA35" s="90" t="s">
        <v>51</v>
      </c>
      <c r="AB35" s="91" t="s">
        <v>52</v>
      </c>
      <c r="AC35" s="93"/>
    </row>
    <row r="36" spans="1:29" ht="15.75">
      <c r="A36" s="4" t="s">
        <v>21</v>
      </c>
      <c r="B36" s="14" t="e">
        <f>D36+C36</f>
        <v>#DIV/0!</v>
      </c>
      <c r="C36" s="40" t="e">
        <f>'Reikningur 11'!B36</f>
        <v>#DIV/0!</v>
      </c>
      <c r="D36" s="40" t="e">
        <f>D35*B28</f>
        <v>#DIV/0!</v>
      </c>
      <c r="I36" s="102"/>
      <c r="J36" s="103"/>
      <c r="K36" s="104"/>
      <c r="L36" s="103"/>
      <c r="M36" s="105"/>
      <c r="N36" s="252"/>
      <c r="O36" s="253"/>
      <c r="P36" s="97"/>
      <c r="Q36" s="98"/>
      <c r="R36" s="106"/>
      <c r="T36" s="102"/>
      <c r="U36" s="103"/>
      <c r="V36" s="104"/>
      <c r="W36" s="103"/>
      <c r="X36" s="105"/>
      <c r="Y36" s="252"/>
      <c r="Z36" s="253"/>
      <c r="AA36" s="97"/>
      <c r="AB36" s="98"/>
      <c r="AC36" s="106"/>
    </row>
    <row r="37" spans="1:29">
      <c r="A37" s="47" t="s">
        <v>28</v>
      </c>
      <c r="B37" s="55" t="e">
        <f>B35+B36</f>
        <v>#DIV/0!</v>
      </c>
      <c r="C37" s="57" t="e">
        <f>C35+C36</f>
        <v>#DIV/0!</v>
      </c>
      <c r="D37" s="58" t="e">
        <f>D35+D36</f>
        <v>#DIV/0!</v>
      </c>
      <c r="I37" s="90" t="s">
        <v>56</v>
      </c>
      <c r="J37" s="91" t="s">
        <v>53</v>
      </c>
      <c r="K37" s="92"/>
      <c r="L37" s="92"/>
      <c r="M37" s="93"/>
      <c r="N37" s="94" t="s">
        <v>54</v>
      </c>
      <c r="O37" s="93"/>
      <c r="P37" s="91" t="s">
        <v>55</v>
      </c>
      <c r="Q37" s="95"/>
      <c r="R37" s="96"/>
      <c r="T37" s="90" t="s">
        <v>56</v>
      </c>
      <c r="U37" s="91" t="s">
        <v>53</v>
      </c>
      <c r="V37" s="92"/>
      <c r="W37" s="92"/>
      <c r="X37" s="93"/>
      <c r="Y37" s="94" t="s">
        <v>54</v>
      </c>
      <c r="Z37" s="93"/>
      <c r="AA37" s="91" t="s">
        <v>55</v>
      </c>
      <c r="AB37" s="95"/>
      <c r="AC37" s="96"/>
    </row>
    <row r="38" spans="1:29" ht="15.75">
      <c r="A38" s="5"/>
      <c r="I38" s="97"/>
      <c r="J38" s="247"/>
      <c r="K38" s="248"/>
      <c r="L38" s="248"/>
      <c r="M38" s="249"/>
      <c r="N38" s="245"/>
      <c r="O38" s="246"/>
      <c r="P38" s="98"/>
      <c r="Q38" s="99"/>
      <c r="R38" s="100"/>
      <c r="T38" s="97"/>
      <c r="U38" s="247"/>
      <c r="V38" s="248"/>
      <c r="W38" s="248"/>
      <c r="X38" s="249"/>
      <c r="Y38" s="245"/>
      <c r="Z38" s="246"/>
      <c r="AA38" s="98"/>
      <c r="AB38" s="99"/>
      <c r="AC38" s="100"/>
    </row>
    <row r="39" spans="1:29">
      <c r="A39" s="5"/>
      <c r="C39" s="40"/>
      <c r="I39" s="90" t="s">
        <v>47</v>
      </c>
      <c r="J39" s="90" t="s">
        <v>57</v>
      </c>
      <c r="K39" s="101" t="s">
        <v>48</v>
      </c>
      <c r="L39" s="90" t="s">
        <v>49</v>
      </c>
      <c r="M39" s="90" t="s">
        <v>50</v>
      </c>
      <c r="N39" s="94" t="s">
        <v>7</v>
      </c>
      <c r="O39" s="93"/>
      <c r="P39" s="90" t="s">
        <v>51</v>
      </c>
      <c r="Q39" s="91" t="s">
        <v>52</v>
      </c>
      <c r="R39" s="93"/>
      <c r="T39" s="90" t="s">
        <v>47</v>
      </c>
      <c r="U39" s="90" t="s">
        <v>57</v>
      </c>
      <c r="V39" s="101" t="s">
        <v>48</v>
      </c>
      <c r="W39" s="90" t="s">
        <v>49</v>
      </c>
      <c r="X39" s="90" t="s">
        <v>50</v>
      </c>
      <c r="Y39" s="94" t="s">
        <v>7</v>
      </c>
      <c r="Z39" s="93"/>
      <c r="AA39" s="90" t="s">
        <v>51</v>
      </c>
      <c r="AB39" s="91" t="s">
        <v>52</v>
      </c>
      <c r="AC39" s="93"/>
    </row>
    <row r="40" spans="1:29" ht="15.75">
      <c r="A40" s="5"/>
      <c r="I40" s="102"/>
      <c r="J40" s="103"/>
      <c r="K40" s="104"/>
      <c r="L40" s="103"/>
      <c r="M40" s="105"/>
      <c r="N40" s="252"/>
      <c r="O40" s="253"/>
      <c r="P40" s="97"/>
      <c r="Q40" s="250"/>
      <c r="R40" s="251"/>
      <c r="T40" s="102"/>
      <c r="U40" s="103"/>
      <c r="V40" s="104"/>
      <c r="W40" s="103"/>
      <c r="X40" s="105"/>
      <c r="Y40" s="252"/>
      <c r="Z40" s="253"/>
      <c r="AA40" s="97"/>
      <c r="AB40" s="250"/>
      <c r="AC40" s="251"/>
    </row>
    <row r="41" spans="1:29">
      <c r="A41" s="5"/>
      <c r="C41" s="40"/>
      <c r="I41" s="90" t="s">
        <v>56</v>
      </c>
      <c r="J41" s="91" t="s">
        <v>53</v>
      </c>
      <c r="K41" s="92"/>
      <c r="L41" s="92"/>
      <c r="M41" s="93"/>
      <c r="N41" s="94" t="s">
        <v>54</v>
      </c>
      <c r="O41" s="93"/>
      <c r="P41" s="91" t="s">
        <v>55</v>
      </c>
      <c r="Q41" s="95"/>
      <c r="R41" s="96"/>
      <c r="T41" s="90" t="s">
        <v>56</v>
      </c>
      <c r="U41" s="91" t="s">
        <v>53</v>
      </c>
      <c r="V41" s="92"/>
      <c r="W41" s="92"/>
      <c r="X41" s="93"/>
      <c r="Y41" s="94" t="s">
        <v>54</v>
      </c>
      <c r="Z41" s="93"/>
      <c r="AA41" s="91" t="s">
        <v>55</v>
      </c>
      <c r="AB41" s="95"/>
      <c r="AC41" s="96"/>
    </row>
    <row r="42" spans="1:29" ht="15.75">
      <c r="A42" s="5"/>
      <c r="I42" s="97"/>
      <c r="J42" s="247"/>
      <c r="K42" s="248"/>
      <c r="L42" s="248"/>
      <c r="M42" s="249"/>
      <c r="N42" s="245"/>
      <c r="O42" s="246"/>
      <c r="P42" s="98"/>
      <c r="Q42" s="99"/>
      <c r="R42" s="100"/>
      <c r="T42" s="97"/>
      <c r="U42" s="247"/>
      <c r="V42" s="248"/>
      <c r="W42" s="248"/>
      <c r="X42" s="249"/>
      <c r="Y42" s="245"/>
      <c r="Z42" s="246"/>
      <c r="AA42" s="98"/>
      <c r="AB42" s="99"/>
      <c r="AC42" s="100"/>
    </row>
    <row r="43" spans="1:29">
      <c r="A43" s="14"/>
      <c r="I43" s="90" t="s">
        <v>47</v>
      </c>
      <c r="J43" s="90" t="s">
        <v>57</v>
      </c>
      <c r="K43" s="101" t="s">
        <v>48</v>
      </c>
      <c r="L43" s="90" t="s">
        <v>49</v>
      </c>
      <c r="M43" s="90" t="s">
        <v>50</v>
      </c>
      <c r="N43" s="94" t="s">
        <v>7</v>
      </c>
      <c r="O43" s="93"/>
      <c r="P43" s="90" t="s">
        <v>51</v>
      </c>
      <c r="Q43" s="91" t="s">
        <v>52</v>
      </c>
      <c r="R43" s="93"/>
      <c r="T43" s="90" t="s">
        <v>47</v>
      </c>
      <c r="U43" s="90" t="s">
        <v>57</v>
      </c>
      <c r="V43" s="101" t="s">
        <v>48</v>
      </c>
      <c r="W43" s="90" t="s">
        <v>49</v>
      </c>
      <c r="X43" s="90" t="s">
        <v>50</v>
      </c>
      <c r="Y43" s="94" t="s">
        <v>7</v>
      </c>
      <c r="Z43" s="93"/>
      <c r="AA43" s="90" t="s">
        <v>51</v>
      </c>
      <c r="AB43" s="91" t="s">
        <v>52</v>
      </c>
      <c r="AC43" s="93"/>
    </row>
    <row r="44" spans="1:29" ht="15.75">
      <c r="A44" s="5"/>
      <c r="I44" s="102"/>
      <c r="J44" s="103"/>
      <c r="K44" s="104"/>
      <c r="L44" s="103"/>
      <c r="M44" s="105"/>
      <c r="N44" s="252"/>
      <c r="O44" s="253"/>
      <c r="P44" s="97"/>
      <c r="Q44" s="250"/>
      <c r="R44" s="251"/>
      <c r="T44" s="102"/>
      <c r="U44" s="103"/>
      <c r="V44" s="104"/>
      <c r="W44" s="103"/>
      <c r="X44" s="105"/>
      <c r="Y44" s="252"/>
      <c r="Z44" s="253"/>
      <c r="AA44" s="97"/>
      <c r="AB44" s="250"/>
      <c r="AC44" s="251"/>
    </row>
    <row r="45" spans="1:29">
      <c r="I45" s="90" t="s">
        <v>56</v>
      </c>
      <c r="J45" s="91" t="s">
        <v>53</v>
      </c>
      <c r="K45" s="92"/>
      <c r="L45" s="92"/>
      <c r="M45" s="93"/>
      <c r="N45" s="94" t="s">
        <v>54</v>
      </c>
      <c r="O45" s="93"/>
      <c r="P45" s="91" t="s">
        <v>55</v>
      </c>
      <c r="Q45" s="95"/>
      <c r="R45" s="96"/>
      <c r="T45" s="90" t="s">
        <v>56</v>
      </c>
      <c r="U45" s="91" t="s">
        <v>53</v>
      </c>
      <c r="V45" s="92"/>
      <c r="W45" s="92"/>
      <c r="X45" s="93"/>
      <c r="Y45" s="94" t="s">
        <v>54</v>
      </c>
      <c r="Z45" s="93"/>
      <c r="AA45" s="91" t="s">
        <v>55</v>
      </c>
      <c r="AB45" s="95"/>
      <c r="AC45" s="96"/>
    </row>
    <row r="46" spans="1:29" ht="15.75">
      <c r="I46" s="97"/>
      <c r="J46" s="247"/>
      <c r="K46" s="248"/>
      <c r="L46" s="248"/>
      <c r="M46" s="249"/>
      <c r="N46" s="245"/>
      <c r="O46" s="246"/>
      <c r="P46" s="98"/>
      <c r="Q46" s="99"/>
      <c r="R46" s="100"/>
      <c r="T46" s="97"/>
      <c r="U46" s="247"/>
      <c r="V46" s="248"/>
      <c r="W46" s="248"/>
      <c r="X46" s="249"/>
      <c r="Y46" s="245"/>
      <c r="Z46" s="246"/>
      <c r="AA46" s="98"/>
      <c r="AB46" s="99"/>
      <c r="AC46" s="100"/>
    </row>
    <row r="47" spans="1:29">
      <c r="I47" s="90" t="s">
        <v>47</v>
      </c>
      <c r="J47" s="90" t="s">
        <v>57</v>
      </c>
      <c r="K47" s="101" t="s">
        <v>48</v>
      </c>
      <c r="L47" s="90" t="s">
        <v>49</v>
      </c>
      <c r="M47" s="90" t="s">
        <v>50</v>
      </c>
      <c r="N47" s="94" t="s">
        <v>7</v>
      </c>
      <c r="O47" s="93"/>
      <c r="P47" s="90" t="s">
        <v>51</v>
      </c>
      <c r="Q47" s="91" t="s">
        <v>52</v>
      </c>
      <c r="R47" s="93"/>
      <c r="T47" s="90" t="s">
        <v>47</v>
      </c>
      <c r="U47" s="90" t="s">
        <v>57</v>
      </c>
      <c r="V47" s="101" t="s">
        <v>48</v>
      </c>
      <c r="W47" s="90" t="s">
        <v>49</v>
      </c>
      <c r="X47" s="90" t="s">
        <v>50</v>
      </c>
      <c r="Y47" s="94" t="s">
        <v>7</v>
      </c>
      <c r="Z47" s="93"/>
      <c r="AA47" s="90" t="s">
        <v>51</v>
      </c>
      <c r="AB47" s="91" t="s">
        <v>52</v>
      </c>
      <c r="AC47" s="93"/>
    </row>
    <row r="48" spans="1:29" ht="15.75">
      <c r="I48" s="102"/>
      <c r="J48" s="103"/>
      <c r="K48" s="104"/>
      <c r="L48" s="103"/>
      <c r="M48" s="105"/>
      <c r="N48" s="252"/>
      <c r="O48" s="253"/>
      <c r="P48" s="97"/>
      <c r="Q48" s="250"/>
      <c r="R48" s="251"/>
      <c r="T48" s="102"/>
      <c r="U48" s="103"/>
      <c r="V48" s="104"/>
      <c r="W48" s="103"/>
      <c r="X48" s="105"/>
      <c r="Y48" s="252"/>
      <c r="Z48" s="253"/>
      <c r="AA48" s="97"/>
      <c r="AB48" s="250"/>
      <c r="AC48" s="251"/>
    </row>
    <row r="49" spans="9:29">
      <c r="I49" s="90" t="s">
        <v>56</v>
      </c>
      <c r="J49" s="91" t="s">
        <v>53</v>
      </c>
      <c r="K49" s="92"/>
      <c r="L49" s="92"/>
      <c r="M49" s="93"/>
      <c r="N49" s="94" t="s">
        <v>54</v>
      </c>
      <c r="O49" s="93"/>
      <c r="P49" s="91" t="s">
        <v>55</v>
      </c>
      <c r="Q49" s="95"/>
      <c r="R49" s="96"/>
      <c r="T49" s="90" t="s">
        <v>56</v>
      </c>
      <c r="U49" s="91" t="s">
        <v>53</v>
      </c>
      <c r="V49" s="92"/>
      <c r="W49" s="92"/>
      <c r="X49" s="93"/>
      <c r="Y49" s="94" t="s">
        <v>54</v>
      </c>
      <c r="Z49" s="93"/>
      <c r="AA49" s="91" t="s">
        <v>55</v>
      </c>
      <c r="AB49" s="95"/>
      <c r="AC49" s="96"/>
    </row>
    <row r="50" spans="9:29" ht="15.75">
      <c r="I50" s="97"/>
      <c r="J50" s="247"/>
      <c r="K50" s="248"/>
      <c r="L50" s="248"/>
      <c r="M50" s="249"/>
      <c r="N50" s="245"/>
      <c r="O50" s="246"/>
      <c r="P50" s="98"/>
      <c r="Q50" s="99"/>
      <c r="R50" s="100"/>
      <c r="T50" s="97"/>
      <c r="U50" s="247"/>
      <c r="V50" s="248"/>
      <c r="W50" s="248"/>
      <c r="X50" s="249"/>
      <c r="Y50" s="245"/>
      <c r="Z50" s="246"/>
      <c r="AA50" s="98"/>
      <c r="AB50" s="99"/>
      <c r="AC50" s="100"/>
    </row>
    <row r="51" spans="9:29">
      <c r="T51" s="90" t="s">
        <v>47</v>
      </c>
      <c r="U51" s="90" t="s">
        <v>57</v>
      </c>
      <c r="V51" s="101" t="s">
        <v>48</v>
      </c>
      <c r="W51" s="90" t="s">
        <v>49</v>
      </c>
      <c r="X51" s="90" t="s">
        <v>50</v>
      </c>
      <c r="Y51" s="94" t="s">
        <v>7</v>
      </c>
      <c r="Z51" s="93"/>
      <c r="AA51" s="90" t="s">
        <v>51</v>
      </c>
      <c r="AB51" s="91" t="s">
        <v>52</v>
      </c>
      <c r="AC51" s="93"/>
    </row>
    <row r="52" spans="9:29" ht="15.75">
      <c r="T52" s="102"/>
      <c r="U52" s="103"/>
      <c r="V52" s="104"/>
      <c r="W52" s="103"/>
      <c r="X52" s="105"/>
      <c r="Y52" s="252"/>
      <c r="Z52" s="253"/>
      <c r="AA52" s="97"/>
      <c r="AB52" s="250"/>
      <c r="AC52" s="251"/>
    </row>
    <row r="53" spans="9:29">
      <c r="T53" s="90" t="s">
        <v>56</v>
      </c>
      <c r="U53" s="91" t="s">
        <v>53</v>
      </c>
      <c r="V53" s="92"/>
      <c r="W53" s="92"/>
      <c r="X53" s="93"/>
      <c r="Y53" s="94" t="s">
        <v>54</v>
      </c>
      <c r="Z53" s="93"/>
      <c r="AA53" s="91" t="s">
        <v>55</v>
      </c>
      <c r="AB53" s="95"/>
      <c r="AC53" s="96"/>
    </row>
    <row r="54" spans="9:29" ht="15.75">
      <c r="T54" s="97"/>
      <c r="U54" s="247"/>
      <c r="V54" s="248"/>
      <c r="W54" s="248"/>
      <c r="X54" s="249"/>
      <c r="Y54" s="245"/>
      <c r="Z54" s="246"/>
      <c r="AA54" s="98"/>
      <c r="AB54" s="99"/>
      <c r="AC54" s="100"/>
    </row>
    <row r="55" spans="9:29">
      <c r="T55" s="255"/>
      <c r="U55" s="255"/>
      <c r="V55" s="256"/>
      <c r="W55" s="255"/>
      <c r="X55" s="255"/>
      <c r="Y55" s="257"/>
      <c r="Z55" s="255"/>
      <c r="AA55" s="255"/>
      <c r="AB55" s="255"/>
      <c r="AC55" s="255"/>
    </row>
    <row r="56" spans="9:29" ht="15.75">
      <c r="T56" s="258"/>
      <c r="U56" s="259"/>
      <c r="V56" s="259"/>
      <c r="W56" s="259"/>
      <c r="X56" s="260"/>
      <c r="Y56" s="261"/>
      <c r="Z56" s="261"/>
      <c r="AA56" s="262"/>
      <c r="AB56" s="263"/>
      <c r="AC56" s="263"/>
    </row>
    <row r="57" spans="9:29">
      <c r="T57" s="255"/>
      <c r="U57" s="255"/>
      <c r="V57" s="255"/>
      <c r="W57" s="255"/>
      <c r="X57" s="255"/>
      <c r="Y57" s="257"/>
      <c r="Z57" s="255"/>
      <c r="AA57" s="255"/>
      <c r="AB57" s="255"/>
      <c r="AC57" s="255"/>
    </row>
    <row r="58" spans="9:29" ht="15.75">
      <c r="T58" s="262"/>
      <c r="U58" s="264"/>
      <c r="V58" s="264"/>
      <c r="W58" s="264"/>
      <c r="X58" s="264"/>
      <c r="Y58" s="265"/>
      <c r="Z58" s="265"/>
      <c r="AA58" s="262"/>
      <c r="AB58" s="262"/>
      <c r="AC58" s="262"/>
    </row>
  </sheetData>
  <sheetProtection password="D042" sheet="1" objects="1" scenarios="1"/>
  <mergeCells count="27">
    <mergeCell ref="U14:X14"/>
    <mergeCell ref="Y14:Z14"/>
    <mergeCell ref="Y16:Z16"/>
    <mergeCell ref="AB16:AC16"/>
    <mergeCell ref="U18:X18"/>
    <mergeCell ref="Y18:Z18"/>
    <mergeCell ref="Y3:Z3"/>
    <mergeCell ref="AB3:AC3"/>
    <mergeCell ref="AB7:AC7"/>
    <mergeCell ref="Y12:Z12"/>
    <mergeCell ref="AB12:AC12"/>
    <mergeCell ref="A5:B5"/>
    <mergeCell ref="C5:G5"/>
    <mergeCell ref="N18:O18"/>
    <mergeCell ref="J18:M18"/>
    <mergeCell ref="Q3:R3"/>
    <mergeCell ref="Q7:R7"/>
    <mergeCell ref="N3:O3"/>
    <mergeCell ref="Q16:R16"/>
    <mergeCell ref="A7:D7"/>
    <mergeCell ref="E7:G7"/>
    <mergeCell ref="A9:C9"/>
    <mergeCell ref="Q12:R12"/>
    <mergeCell ref="N16:O16"/>
    <mergeCell ref="N14:O14"/>
    <mergeCell ref="J14:M14"/>
    <mergeCell ref="N12:O12"/>
  </mergeCells>
  <phoneticPr fontId="3" type="noConversion"/>
  <pageMargins left="0.94488188976377963" right="0.35433070866141736" top="0.98425196850393704" bottom="0.59055118110236227" header="0.51181102362204722" footer="0.51181102362204722"/>
  <pageSetup paperSize="9" scale="90" orientation="portrait" r:id="rId1"/>
  <headerFooter alignWithMargins="0"/>
  <colBreaks count="1" manualBreakCount="1">
    <brk id="7" max="1048575" man="1"/>
  </colBreaks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C58"/>
  <sheetViews>
    <sheetView workbookViewId="0">
      <selection activeCell="B17" sqref="B17"/>
    </sheetView>
  </sheetViews>
  <sheetFormatPr defaultRowHeight="12.75"/>
  <cols>
    <col min="1" max="1" width="25" customWidth="1"/>
    <col min="2" max="2" width="14" customWidth="1"/>
    <col min="3" max="3" width="13.85546875" customWidth="1"/>
    <col min="4" max="4" width="13.42578125" customWidth="1"/>
    <col min="5" max="5" width="10.5703125" bestFit="1" customWidth="1"/>
    <col min="6" max="6" width="11.42578125" customWidth="1"/>
    <col min="7" max="7" width="10.5703125" bestFit="1" customWidth="1"/>
    <col min="8" max="8" width="4.28515625" customWidth="1"/>
    <col min="9" max="9" width="10.42578125" customWidth="1"/>
    <col min="11" max="11" width="12.140625" customWidth="1"/>
    <col min="12" max="12" width="3.42578125" customWidth="1"/>
    <col min="13" max="13" width="8.85546875" customWidth="1"/>
    <col min="19" max="19" width="5.28515625" customWidth="1"/>
    <col min="20" max="20" width="10.42578125" customWidth="1"/>
    <col min="22" max="22" width="12.140625" customWidth="1"/>
    <col min="23" max="23" width="3.42578125" customWidth="1"/>
    <col min="24" max="24" width="8.85546875" customWidth="1"/>
    <col min="29" max="29" width="9.140625" customWidth="1"/>
  </cols>
  <sheetData>
    <row r="1" spans="1:29" ht="15.75">
      <c r="A1" s="2" t="s">
        <v>1</v>
      </c>
      <c r="I1" s="2" t="s">
        <v>1</v>
      </c>
      <c r="J1" s="110"/>
      <c r="K1" s="110"/>
      <c r="L1" s="110"/>
      <c r="M1" s="110"/>
      <c r="N1" s="111"/>
      <c r="O1" s="110"/>
      <c r="P1" s="110"/>
      <c r="Q1" s="110"/>
      <c r="R1" s="110"/>
      <c r="T1" s="2" t="s">
        <v>1</v>
      </c>
      <c r="U1" s="110"/>
      <c r="V1" s="110"/>
      <c r="W1" s="110"/>
      <c r="X1" s="110"/>
      <c r="Y1" s="111"/>
      <c r="Z1" s="110"/>
      <c r="AA1" s="110"/>
      <c r="AB1" s="110"/>
      <c r="AC1" s="110"/>
    </row>
    <row r="2" spans="1:29">
      <c r="I2" s="138"/>
      <c r="J2" s="138"/>
      <c r="K2" s="150"/>
      <c r="L2" s="138"/>
      <c r="M2" s="138"/>
      <c r="N2" s="139"/>
      <c r="O2" s="138"/>
      <c r="P2" s="138"/>
      <c r="Q2" s="138"/>
      <c r="R2" s="138"/>
      <c r="T2" s="138"/>
      <c r="U2" s="138"/>
      <c r="V2" s="150"/>
      <c r="W2" s="138"/>
      <c r="X2" s="138"/>
      <c r="Y2" s="139"/>
      <c r="Z2" s="138"/>
      <c r="AA2" s="138"/>
      <c r="AB2" s="138"/>
      <c r="AC2" s="138"/>
    </row>
    <row r="3" spans="1:29" ht="18">
      <c r="A3" s="1" t="s">
        <v>0</v>
      </c>
      <c r="I3" s="1" t="s">
        <v>0</v>
      </c>
      <c r="J3" s="152"/>
      <c r="K3" s="153"/>
      <c r="L3" s="153"/>
      <c r="M3" s="154"/>
      <c r="N3" s="283"/>
      <c r="O3" s="283"/>
      <c r="P3" s="155"/>
      <c r="Q3" s="284"/>
      <c r="R3" s="284"/>
      <c r="T3" s="1" t="s">
        <v>0</v>
      </c>
      <c r="U3" s="152"/>
      <c r="V3" s="153"/>
      <c r="W3" s="153"/>
      <c r="X3" s="154"/>
      <c r="Y3" s="283"/>
      <c r="Z3" s="283"/>
      <c r="AA3" s="155"/>
      <c r="AB3" s="284"/>
      <c r="AC3" s="284"/>
    </row>
    <row r="4" spans="1:29" ht="15.75">
      <c r="F4" s="122" t="s">
        <v>79</v>
      </c>
      <c r="G4" s="177">
        <v>13</v>
      </c>
      <c r="I4" s="138"/>
      <c r="J4" s="138"/>
      <c r="K4" s="138"/>
      <c r="L4" s="138"/>
      <c r="M4" s="138"/>
      <c r="N4" s="139"/>
      <c r="O4" s="138"/>
      <c r="P4" s="138"/>
      <c r="Q4" s="138"/>
      <c r="R4" s="122" t="s">
        <v>45</v>
      </c>
      <c r="T4" s="138"/>
      <c r="U4" s="138"/>
      <c r="V4" s="138"/>
      <c r="W4" s="138"/>
      <c r="X4" s="138"/>
      <c r="Y4" s="139"/>
      <c r="Z4" s="138"/>
      <c r="AA4" s="138"/>
      <c r="AB4" s="138"/>
      <c r="AC4" s="122" t="s">
        <v>45</v>
      </c>
    </row>
    <row r="5" spans="1:29" ht="15.75">
      <c r="A5" s="285" t="str">
        <f>'Reikningur 1'!A5:G5</f>
        <v xml:space="preserve">Heiti verks: </v>
      </c>
      <c r="B5" s="285"/>
      <c r="C5" s="287"/>
      <c r="D5" s="287"/>
      <c r="E5" s="287"/>
      <c r="F5" s="287"/>
      <c r="G5" s="287"/>
      <c r="H5" s="3"/>
      <c r="I5" s="159" t="str">
        <f>'Grunnur  '!A5</f>
        <v xml:space="preserve">Heiti verks: </v>
      </c>
      <c r="J5" s="171"/>
      <c r="K5" s="171"/>
      <c r="L5" s="171"/>
      <c r="M5" s="171"/>
      <c r="N5" s="179"/>
      <c r="O5" s="179"/>
      <c r="P5" s="159"/>
      <c r="Q5" s="159"/>
      <c r="R5" s="159"/>
      <c r="T5" s="159" t="str">
        <f>'Grunnur  '!$A$5</f>
        <v xml:space="preserve">Heiti verks: </v>
      </c>
      <c r="U5" s="171"/>
      <c r="V5" s="171"/>
      <c r="W5" s="171"/>
      <c r="X5" s="171"/>
      <c r="Y5" s="179"/>
      <c r="Z5" s="179"/>
      <c r="AA5" s="159"/>
      <c r="AB5" s="156"/>
      <c r="AC5" s="156"/>
    </row>
    <row r="6" spans="1:29" ht="15.75">
      <c r="F6" s="42"/>
      <c r="G6" s="121"/>
      <c r="H6" s="42"/>
      <c r="I6" s="170"/>
      <c r="J6" s="170"/>
      <c r="K6" s="172"/>
      <c r="L6" s="170"/>
      <c r="M6" s="170"/>
      <c r="N6" s="173"/>
      <c r="O6" s="170"/>
      <c r="P6" s="170"/>
      <c r="Q6" s="170"/>
      <c r="R6" s="170"/>
      <c r="T6" s="170"/>
      <c r="U6" s="170"/>
      <c r="V6" s="172"/>
      <c r="W6" s="170"/>
      <c r="X6" s="170"/>
      <c r="Y6" s="173"/>
      <c r="Z6" s="170"/>
      <c r="AA6" s="170"/>
      <c r="AB6" s="138"/>
      <c r="AC6" s="138"/>
    </row>
    <row r="7" spans="1:29" ht="15.75">
      <c r="A7" s="285" t="str">
        <f>'Reikningur 1'!A7:D7</f>
        <v xml:space="preserve">Verktaki:  </v>
      </c>
      <c r="B7" s="285"/>
      <c r="C7" s="285"/>
      <c r="D7" s="285"/>
      <c r="E7" s="286" t="str">
        <f>'Reikningur 1'!E7:G7</f>
        <v xml:space="preserve">kt: </v>
      </c>
      <c r="F7" s="286"/>
      <c r="G7" s="286"/>
      <c r="H7" s="4"/>
      <c r="I7" s="160" t="str">
        <f>'Grunnur  '!A7</f>
        <v xml:space="preserve">Verktaki:  </v>
      </c>
      <c r="J7" s="159"/>
      <c r="K7" s="159"/>
      <c r="L7" s="159"/>
      <c r="M7" s="174"/>
      <c r="N7" s="166"/>
      <c r="O7" s="166" t="str">
        <f>Kennitala</f>
        <v xml:space="preserve">kt: </v>
      </c>
      <c r="P7" s="159"/>
      <c r="Q7" s="289"/>
      <c r="R7" s="289"/>
      <c r="T7" s="160" t="str">
        <f>'Grunnur  '!$A$7</f>
        <v xml:space="preserve">Verktaki:  </v>
      </c>
      <c r="U7" s="159"/>
      <c r="V7" s="159"/>
      <c r="W7" s="159"/>
      <c r="X7" s="254"/>
      <c r="Y7" s="166"/>
      <c r="Z7" s="166" t="str">
        <f>Kennitala</f>
        <v xml:space="preserve">kt: </v>
      </c>
      <c r="AA7" s="159"/>
      <c r="AB7" s="284"/>
      <c r="AC7" s="284"/>
    </row>
    <row r="8" spans="1:29" ht="15">
      <c r="F8" s="116">
        <f>TYPE(G6)</f>
        <v>1</v>
      </c>
      <c r="G8" s="116" t="b">
        <f>IF(F8=2,IF(G25&lt;=100%,2,0))</f>
        <v>0</v>
      </c>
      <c r="I8" s="170"/>
      <c r="J8" s="170"/>
      <c r="K8" s="170"/>
      <c r="L8" s="170"/>
      <c r="M8" s="170"/>
      <c r="N8" s="173"/>
      <c r="O8" s="170"/>
      <c r="P8" s="170"/>
      <c r="Q8" s="170"/>
      <c r="R8" s="170"/>
      <c r="T8" s="170"/>
      <c r="U8" s="170"/>
      <c r="V8" s="170"/>
      <c r="W8" s="170"/>
      <c r="X8" s="170"/>
      <c r="Y8" s="173"/>
      <c r="Z8" s="170"/>
      <c r="AA8" s="170"/>
      <c r="AB8" s="138"/>
      <c r="AC8" s="138"/>
    </row>
    <row r="9" spans="1:29" ht="15.75">
      <c r="A9" s="268" t="s">
        <v>2</v>
      </c>
      <c r="B9" s="268"/>
      <c r="C9" s="268"/>
      <c r="D9" s="87" t="s">
        <v>32</v>
      </c>
      <c r="E9" s="88"/>
      <c r="F9" s="89"/>
      <c r="G9" s="89"/>
      <c r="H9" s="64"/>
      <c r="I9" s="164" t="str">
        <f>A9</f>
        <v>Tímabil:</v>
      </c>
      <c r="J9" s="181"/>
      <c r="K9" s="181"/>
      <c r="L9" s="181"/>
      <c r="M9" s="181"/>
      <c r="N9" s="163"/>
      <c r="O9" s="163" t="str">
        <f>D9</f>
        <v>Dagsetn. verkstöðu:</v>
      </c>
      <c r="P9" s="164"/>
      <c r="Q9" s="164"/>
      <c r="R9" s="164"/>
      <c r="T9" s="164" t="str">
        <f>$A$9</f>
        <v>Tímabil:</v>
      </c>
      <c r="U9" s="181"/>
      <c r="V9" s="181"/>
      <c r="W9" s="181"/>
      <c r="X9" s="181"/>
      <c r="Y9" s="163"/>
      <c r="Z9" s="163" t="str">
        <f>$D$9</f>
        <v>Dagsetn. verkstöðu:</v>
      </c>
      <c r="AA9" s="164"/>
      <c r="AB9" s="143"/>
      <c r="AC9" s="143"/>
    </row>
    <row r="10" spans="1:29">
      <c r="H10" s="7"/>
      <c r="I10" s="138"/>
      <c r="J10" s="138"/>
      <c r="K10" s="150"/>
      <c r="L10" s="138"/>
      <c r="M10" s="138"/>
      <c r="N10" s="139"/>
      <c r="O10" s="138"/>
      <c r="P10" s="138"/>
      <c r="Q10" s="138"/>
      <c r="R10" s="138"/>
      <c r="T10" s="138"/>
      <c r="U10" s="138"/>
      <c r="V10" s="150"/>
      <c r="W10" s="138"/>
      <c r="X10" s="138"/>
      <c r="Y10" s="139"/>
      <c r="Z10" s="138"/>
      <c r="AA10" s="138"/>
      <c r="AB10" s="138"/>
      <c r="AC10" s="138"/>
    </row>
    <row r="11" spans="1:29">
      <c r="A11" s="6"/>
      <c r="B11" s="6"/>
      <c r="C11" s="6"/>
      <c r="D11" s="6"/>
      <c r="E11" s="6"/>
      <c r="F11" s="6"/>
      <c r="G11" s="6"/>
      <c r="H11" s="7"/>
      <c r="I11" s="112" t="s">
        <v>47</v>
      </c>
      <c r="J11" s="90" t="s">
        <v>57</v>
      </c>
      <c r="K11" s="101" t="s">
        <v>48</v>
      </c>
      <c r="L11" s="90" t="s">
        <v>49</v>
      </c>
      <c r="M11" s="90" t="s">
        <v>50</v>
      </c>
      <c r="N11" s="94" t="s">
        <v>7</v>
      </c>
      <c r="O11" s="93"/>
      <c r="P11" s="90" t="s">
        <v>51</v>
      </c>
      <c r="Q11" s="91" t="s">
        <v>52</v>
      </c>
      <c r="R11" s="93"/>
      <c r="T11" s="112" t="s">
        <v>47</v>
      </c>
      <c r="U11" s="90" t="s">
        <v>57</v>
      </c>
      <c r="V11" s="101" t="s">
        <v>48</v>
      </c>
      <c r="W11" s="90" t="s">
        <v>49</v>
      </c>
      <c r="X11" s="90" t="s">
        <v>50</v>
      </c>
      <c r="Y11" s="94" t="s">
        <v>7</v>
      </c>
      <c r="Z11" s="93"/>
      <c r="AA11" s="90" t="s">
        <v>51</v>
      </c>
      <c r="AB11" s="91" t="s">
        <v>52</v>
      </c>
      <c r="AC11" s="93"/>
    </row>
    <row r="12" spans="1:29" ht="15.75">
      <c r="A12" s="17"/>
      <c r="B12" s="18" t="s">
        <v>54</v>
      </c>
      <c r="C12" s="18" t="s">
        <v>4</v>
      </c>
      <c r="D12" s="18" t="s">
        <v>9</v>
      </c>
      <c r="E12" s="18" t="s">
        <v>60</v>
      </c>
      <c r="F12" s="18" t="s">
        <v>23</v>
      </c>
      <c r="G12" s="18" t="s">
        <v>13</v>
      </c>
      <c r="H12" s="62"/>
      <c r="I12" s="102"/>
      <c r="J12" s="113"/>
      <c r="K12" s="104"/>
      <c r="L12" s="103"/>
      <c r="M12" s="114"/>
      <c r="N12" s="281"/>
      <c r="O12" s="282"/>
      <c r="P12" s="115"/>
      <c r="Q12" s="277"/>
      <c r="R12" s="278"/>
      <c r="T12" s="102"/>
      <c r="U12" s="113"/>
      <c r="V12" s="104"/>
      <c r="W12" s="103"/>
      <c r="X12" s="114"/>
      <c r="Y12" s="281"/>
      <c r="Z12" s="282"/>
      <c r="AA12" s="115"/>
      <c r="AB12" s="277"/>
      <c r="AC12" s="278"/>
    </row>
    <row r="13" spans="1:29">
      <c r="A13" s="17" t="s">
        <v>3</v>
      </c>
      <c r="B13" s="18" t="s">
        <v>10</v>
      </c>
      <c r="C13" s="18" t="s">
        <v>11</v>
      </c>
      <c r="D13" s="18" t="s">
        <v>20</v>
      </c>
      <c r="E13" s="18" t="s">
        <v>12</v>
      </c>
      <c r="F13" s="18" t="s">
        <v>12</v>
      </c>
      <c r="G13" s="18" t="s">
        <v>12</v>
      </c>
      <c r="H13" s="62"/>
      <c r="I13" s="90" t="s">
        <v>56</v>
      </c>
      <c r="J13" s="91" t="s">
        <v>53</v>
      </c>
      <c r="K13" s="92"/>
      <c r="L13" s="92"/>
      <c r="M13" s="93"/>
      <c r="N13" s="94" t="s">
        <v>54</v>
      </c>
      <c r="O13" s="93"/>
      <c r="P13" s="91" t="s">
        <v>55</v>
      </c>
      <c r="Q13" s="95"/>
      <c r="R13" s="96"/>
      <c r="T13" s="90" t="s">
        <v>56</v>
      </c>
      <c r="U13" s="91" t="s">
        <v>53</v>
      </c>
      <c r="V13" s="92"/>
      <c r="W13" s="92"/>
      <c r="X13" s="93"/>
      <c r="Y13" s="94" t="s">
        <v>54</v>
      </c>
      <c r="Z13" s="93"/>
      <c r="AA13" s="91" t="s">
        <v>55</v>
      </c>
      <c r="AB13" s="95"/>
      <c r="AC13" s="96"/>
    </row>
    <row r="14" spans="1:29" ht="15.75">
      <c r="A14" s="19"/>
      <c r="B14" s="20"/>
      <c r="C14" s="21"/>
      <c r="D14" s="22">
        <f>1-Fast_gjald_hlutfall</f>
        <v>1</v>
      </c>
      <c r="E14" s="20"/>
      <c r="F14" s="20"/>
      <c r="G14" s="20"/>
      <c r="H14" s="62"/>
      <c r="I14" s="97"/>
      <c r="J14" s="274"/>
      <c r="K14" s="275"/>
      <c r="L14" s="275"/>
      <c r="M14" s="276"/>
      <c r="N14" s="272"/>
      <c r="O14" s="273"/>
      <c r="P14" s="98"/>
      <c r="Q14" s="99"/>
      <c r="R14" s="100"/>
      <c r="T14" s="97"/>
      <c r="U14" s="274"/>
      <c r="V14" s="275"/>
      <c r="W14" s="275"/>
      <c r="X14" s="276"/>
      <c r="Y14" s="272"/>
      <c r="Z14" s="273"/>
      <c r="AA14" s="98"/>
      <c r="AB14" s="99"/>
      <c r="AC14" s="100"/>
    </row>
    <row r="15" spans="1:29">
      <c r="A15" s="5"/>
      <c r="B15" s="77"/>
      <c r="D15" s="3"/>
      <c r="E15" s="3"/>
      <c r="F15" s="3"/>
      <c r="I15" s="90" t="s">
        <v>47</v>
      </c>
      <c r="J15" s="90" t="s">
        <v>57</v>
      </c>
      <c r="K15" s="101" t="s">
        <v>48</v>
      </c>
      <c r="L15" s="90" t="s">
        <v>49</v>
      </c>
      <c r="M15" s="90" t="s">
        <v>50</v>
      </c>
      <c r="N15" s="94" t="s">
        <v>7</v>
      </c>
      <c r="O15" s="93"/>
      <c r="P15" s="90" t="s">
        <v>51</v>
      </c>
      <c r="Q15" s="91" t="s">
        <v>52</v>
      </c>
      <c r="R15" s="93"/>
      <c r="T15" s="90" t="s">
        <v>47</v>
      </c>
      <c r="U15" s="90" t="s">
        <v>57</v>
      </c>
      <c r="V15" s="101" t="s">
        <v>48</v>
      </c>
      <c r="W15" s="90" t="s">
        <v>49</v>
      </c>
      <c r="X15" s="90" t="s">
        <v>50</v>
      </c>
      <c r="Y15" s="94" t="s">
        <v>7</v>
      </c>
      <c r="Z15" s="93"/>
      <c r="AA15" s="90" t="s">
        <v>51</v>
      </c>
      <c r="AB15" s="91" t="s">
        <v>52</v>
      </c>
      <c r="AC15" s="93"/>
    </row>
    <row r="16" spans="1:29" ht="15.75">
      <c r="A16" s="5" t="str">
        <f>'Grunnur  '!A16</f>
        <v>92.1 Færðargreining</v>
      </c>
      <c r="B16" s="118"/>
      <c r="C16" s="34">
        <f>Smábíll_einv</f>
        <v>0</v>
      </c>
      <c r="D16" s="34">
        <f>C16*B16*$D$14</f>
        <v>0</v>
      </c>
      <c r="E16" s="34">
        <f>B16+'Reikningur 12'!E16</f>
        <v>0</v>
      </c>
      <c r="F16" s="34">
        <f>D16+'Reikningur 12'!F16</f>
        <v>0</v>
      </c>
      <c r="G16" s="39" t="str">
        <f>IF(F16=0," ",E16/'Grunnur  '!C16)</f>
        <v xml:space="preserve"> </v>
      </c>
      <c r="H16" s="39"/>
      <c r="I16" s="102"/>
      <c r="J16" s="103"/>
      <c r="K16" s="104"/>
      <c r="L16" s="103"/>
      <c r="M16" s="105"/>
      <c r="N16" s="279"/>
      <c r="O16" s="280"/>
      <c r="P16" s="97"/>
      <c r="Q16" s="277"/>
      <c r="R16" s="278"/>
      <c r="T16" s="102"/>
      <c r="U16" s="103"/>
      <c r="V16" s="104"/>
      <c r="W16" s="103"/>
      <c r="X16" s="105"/>
      <c r="Y16" s="279"/>
      <c r="Z16" s="280"/>
      <c r="AA16" s="97"/>
      <c r="AB16" s="277"/>
      <c r="AC16" s="278"/>
    </row>
    <row r="17" spans="1:29">
      <c r="A17" s="5" t="str">
        <f>'Grunnur  '!A17</f>
        <v>92.21 Snjómokstur og hálkuv.</v>
      </c>
      <c r="B17" s="189"/>
      <c r="C17" s="34">
        <f>Vörubíll_mokstur_einv</f>
        <v>0</v>
      </c>
      <c r="D17" s="34">
        <f t="shared" ref="D17:D24" si="0">C17*B17*$D$14</f>
        <v>0</v>
      </c>
      <c r="E17" s="34">
        <f>B17+'Reikningur 12'!E17</f>
        <v>0</v>
      </c>
      <c r="F17" s="34">
        <f>D17+'Reikningur 12'!F17</f>
        <v>0</v>
      </c>
      <c r="G17" s="39" t="str">
        <f>IF(F17=0," ",E17/'Grunnur  '!C17)</f>
        <v xml:space="preserve"> </v>
      </c>
      <c r="H17" s="39"/>
      <c r="I17" s="90" t="s">
        <v>56</v>
      </c>
      <c r="J17" s="91" t="s">
        <v>53</v>
      </c>
      <c r="K17" s="92"/>
      <c r="L17" s="92"/>
      <c r="M17" s="93"/>
      <c r="N17" s="94" t="s">
        <v>54</v>
      </c>
      <c r="O17" s="93"/>
      <c r="P17" s="91" t="s">
        <v>55</v>
      </c>
      <c r="Q17" s="95"/>
      <c r="R17" s="96"/>
      <c r="T17" s="90" t="s">
        <v>56</v>
      </c>
      <c r="U17" s="91" t="s">
        <v>53</v>
      </c>
      <c r="V17" s="92"/>
      <c r="W17" s="92"/>
      <c r="X17" s="93"/>
      <c r="Y17" s="94" t="s">
        <v>54</v>
      </c>
      <c r="Z17" s="93"/>
      <c r="AA17" s="91" t="s">
        <v>55</v>
      </c>
      <c r="AB17" s="95"/>
      <c r="AC17" s="96"/>
    </row>
    <row r="18" spans="1:29" ht="15.75">
      <c r="A18" s="5" t="str">
        <f>'Grunnur  '!A18</f>
        <v>92.22 Upprif með undirtönn</v>
      </c>
      <c r="B18" s="118"/>
      <c r="C18" s="34">
        <f>Vörubíll_undirtönn_einv</f>
        <v>0</v>
      </c>
      <c r="D18" s="34">
        <f t="shared" si="0"/>
        <v>0</v>
      </c>
      <c r="E18" s="34">
        <f>B18+'Reikningur 12'!E18</f>
        <v>0</v>
      </c>
      <c r="F18" s="34">
        <f>D18+'Reikningur 12'!F18</f>
        <v>0</v>
      </c>
      <c r="G18" s="39" t="str">
        <f>IF(F18=0," ",E18/'Grunnur  '!C18)</f>
        <v xml:space="preserve"> </v>
      </c>
      <c r="H18" s="39"/>
      <c r="I18" s="97"/>
      <c r="J18" s="274"/>
      <c r="K18" s="275"/>
      <c r="L18" s="275"/>
      <c r="M18" s="276"/>
      <c r="N18" s="272"/>
      <c r="O18" s="273"/>
      <c r="P18" s="98"/>
      <c r="Q18" s="99"/>
      <c r="R18" s="100"/>
      <c r="T18" s="97"/>
      <c r="U18" s="274"/>
      <c r="V18" s="275"/>
      <c r="W18" s="275"/>
      <c r="X18" s="276"/>
      <c r="Y18" s="272"/>
      <c r="Z18" s="273"/>
      <c r="AA18" s="98"/>
      <c r="AB18" s="99"/>
      <c r="AC18" s="100"/>
    </row>
    <row r="19" spans="1:29">
      <c r="A19" s="5" t="str">
        <f>'Grunnur  '!A19</f>
        <v>92.23 Lausakeyrsla vörub.</v>
      </c>
      <c r="B19" s="118"/>
      <c r="C19" s="34">
        <f>Vinnuvél_1_einv</f>
        <v>0</v>
      </c>
      <c r="D19" s="34">
        <f t="shared" si="0"/>
        <v>0</v>
      </c>
      <c r="E19" s="34">
        <f>B19+'Reikningur 12'!E19</f>
        <v>0</v>
      </c>
      <c r="F19" s="34">
        <f>D19+'Reikningur 12'!F19</f>
        <v>0</v>
      </c>
      <c r="G19" s="39" t="str">
        <f>IF(F19=0," ",E19/'Grunnur  '!C19)</f>
        <v xml:space="preserve"> </v>
      </c>
      <c r="H19" s="39"/>
      <c r="I19" s="90" t="s">
        <v>47</v>
      </c>
      <c r="J19" s="90" t="s">
        <v>57</v>
      </c>
      <c r="K19" s="101" t="s">
        <v>48</v>
      </c>
      <c r="L19" s="90" t="s">
        <v>49</v>
      </c>
      <c r="M19" s="90" t="s">
        <v>50</v>
      </c>
      <c r="N19" s="94" t="s">
        <v>7</v>
      </c>
      <c r="O19" s="93"/>
      <c r="P19" s="90" t="s">
        <v>51</v>
      </c>
      <c r="Q19" s="91" t="s">
        <v>52</v>
      </c>
      <c r="R19" s="93"/>
      <c r="T19" s="90" t="s">
        <v>47</v>
      </c>
      <c r="U19" s="90" t="s">
        <v>57</v>
      </c>
      <c r="V19" s="101" t="s">
        <v>48</v>
      </c>
      <c r="W19" s="90" t="s">
        <v>49</v>
      </c>
      <c r="X19" s="90" t="s">
        <v>50</v>
      </c>
      <c r="Y19" s="94" t="s">
        <v>7</v>
      </c>
      <c r="Z19" s="93"/>
      <c r="AA19" s="90" t="s">
        <v>51</v>
      </c>
      <c r="AB19" s="91" t="s">
        <v>52</v>
      </c>
      <c r="AC19" s="93"/>
    </row>
    <row r="20" spans="1:29" ht="15.75">
      <c r="A20" s="5" t="str">
        <f>'Grunnur  '!A20</f>
        <v>92.3 Snjómokstur með vinnuv.</v>
      </c>
      <c r="B20" s="118"/>
      <c r="C20" s="34">
        <f>Vinnuvél_2_einv</f>
        <v>0</v>
      </c>
      <c r="D20" s="34">
        <f t="shared" si="0"/>
        <v>0</v>
      </c>
      <c r="E20" s="34">
        <f>B20+'Reikningur 12'!E20</f>
        <v>0</v>
      </c>
      <c r="F20" s="34">
        <f>D20+'Reikningur 12'!F20</f>
        <v>0</v>
      </c>
      <c r="G20" s="39" t="str">
        <f>IF(F20=0," ",E20/'Grunnur  '!C20)</f>
        <v xml:space="preserve"> </v>
      </c>
      <c r="H20" s="39"/>
      <c r="I20" s="102"/>
      <c r="J20" s="103"/>
      <c r="K20" s="104"/>
      <c r="L20" s="103"/>
      <c r="M20" s="105"/>
      <c r="N20" s="252"/>
      <c r="O20" s="253"/>
      <c r="P20" s="97"/>
      <c r="Q20" s="250"/>
      <c r="R20" s="251"/>
      <c r="T20" s="102"/>
      <c r="U20" s="103"/>
      <c r="V20" s="104"/>
      <c r="W20" s="103"/>
      <c r="X20" s="105"/>
      <c r="Y20" s="252"/>
      <c r="Z20" s="253"/>
      <c r="AA20" s="97"/>
      <c r="AB20" s="250"/>
      <c r="AC20" s="251"/>
    </row>
    <row r="21" spans="1:29">
      <c r="A21" s="5" t="str">
        <f>'Grunnur  '!A21</f>
        <v xml:space="preserve">92.8 Biðtími </v>
      </c>
      <c r="B21" s="118"/>
      <c r="C21" s="34">
        <f>Vinnuvél_3_einv</f>
        <v>0</v>
      </c>
      <c r="D21" s="34">
        <f t="shared" si="0"/>
        <v>0</v>
      </c>
      <c r="E21" s="34">
        <f>B21+'Reikningur 12'!E21</f>
        <v>0</v>
      </c>
      <c r="F21" s="34">
        <f>D21+'Reikningur 12'!F21</f>
        <v>0</v>
      </c>
      <c r="G21" s="39" t="str">
        <f>IF(F21=0," ",E21/'Grunnur  '!C21)</f>
        <v xml:space="preserve"> </v>
      </c>
      <c r="H21" s="39"/>
      <c r="I21" s="90" t="s">
        <v>56</v>
      </c>
      <c r="J21" s="91" t="s">
        <v>53</v>
      </c>
      <c r="K21" s="92"/>
      <c r="L21" s="92"/>
      <c r="M21" s="93"/>
      <c r="N21" s="94" t="s">
        <v>54</v>
      </c>
      <c r="O21" s="93"/>
      <c r="P21" s="91" t="s">
        <v>55</v>
      </c>
      <c r="Q21" s="95"/>
      <c r="R21" s="96"/>
      <c r="T21" s="90" t="s">
        <v>56</v>
      </c>
      <c r="U21" s="91" t="s">
        <v>53</v>
      </c>
      <c r="V21" s="92"/>
      <c r="W21" s="92"/>
      <c r="X21" s="93"/>
      <c r="Y21" s="94" t="s">
        <v>54</v>
      </c>
      <c r="Z21" s="93"/>
      <c r="AA21" s="91" t="s">
        <v>55</v>
      </c>
      <c r="AB21" s="95"/>
      <c r="AC21" s="96"/>
    </row>
    <row r="22" spans="1:29" ht="15.75">
      <c r="A22" s="5">
        <f>'Grunnur  '!A22</f>
        <v>0</v>
      </c>
      <c r="B22" s="118"/>
      <c r="C22" s="34">
        <f>Vinnuvél_4_einv</f>
        <v>0</v>
      </c>
      <c r="D22" s="34">
        <f t="shared" si="0"/>
        <v>0</v>
      </c>
      <c r="E22" s="34">
        <f>B22+'Reikningur 12'!E22</f>
        <v>0</v>
      </c>
      <c r="F22" s="34">
        <f>D22+'Reikningur 12'!F22</f>
        <v>0</v>
      </c>
      <c r="G22" s="39" t="str">
        <f>IF(F22=0," ",E22/'Grunnur  '!C22)</f>
        <v xml:space="preserve"> </v>
      </c>
      <c r="H22" s="39"/>
      <c r="I22" s="97"/>
      <c r="J22" s="247"/>
      <c r="K22" s="248"/>
      <c r="L22" s="248"/>
      <c r="M22" s="249"/>
      <c r="N22" s="245"/>
      <c r="O22" s="246"/>
      <c r="P22" s="98"/>
      <c r="Q22" s="99"/>
      <c r="R22" s="100"/>
      <c r="T22" s="97"/>
      <c r="U22" s="247"/>
      <c r="V22" s="248"/>
      <c r="W22" s="248"/>
      <c r="X22" s="249"/>
      <c r="Y22" s="245"/>
      <c r="Z22" s="246"/>
      <c r="AA22" s="98"/>
      <c r="AB22" s="99"/>
      <c r="AC22" s="100"/>
    </row>
    <row r="23" spans="1:29">
      <c r="A23" s="5">
        <f>'Grunnur  '!A23</f>
        <v>0</v>
      </c>
      <c r="B23" s="118"/>
      <c r="C23" s="34">
        <f>Biðtími_smábíll_einv</f>
        <v>0</v>
      </c>
      <c r="D23" s="34">
        <f t="shared" si="0"/>
        <v>0</v>
      </c>
      <c r="E23" s="34">
        <f>B23+'Reikningur 12'!E23</f>
        <v>0</v>
      </c>
      <c r="F23" s="34">
        <f>D23+'Reikningur 12'!F23</f>
        <v>0</v>
      </c>
      <c r="G23" s="39" t="str">
        <f>IF(F23=0," ",E23/'Grunnur  '!C23)</f>
        <v xml:space="preserve"> </v>
      </c>
      <c r="H23" s="39"/>
      <c r="I23" s="90" t="s">
        <v>47</v>
      </c>
      <c r="J23" s="90" t="s">
        <v>57</v>
      </c>
      <c r="K23" s="101" t="s">
        <v>48</v>
      </c>
      <c r="L23" s="90" t="s">
        <v>49</v>
      </c>
      <c r="M23" s="90" t="s">
        <v>50</v>
      </c>
      <c r="N23" s="94" t="s">
        <v>7</v>
      </c>
      <c r="O23" s="93"/>
      <c r="P23" s="90" t="s">
        <v>51</v>
      </c>
      <c r="Q23" s="91" t="s">
        <v>52</v>
      </c>
      <c r="R23" s="93"/>
      <c r="T23" s="90" t="s">
        <v>47</v>
      </c>
      <c r="U23" s="90" t="s">
        <v>57</v>
      </c>
      <c r="V23" s="101" t="s">
        <v>48</v>
      </c>
      <c r="W23" s="90" t="s">
        <v>49</v>
      </c>
      <c r="X23" s="90" t="s">
        <v>50</v>
      </c>
      <c r="Y23" s="94" t="s">
        <v>7</v>
      </c>
      <c r="Z23" s="93"/>
      <c r="AA23" s="90" t="s">
        <v>51</v>
      </c>
      <c r="AB23" s="91" t="s">
        <v>52</v>
      </c>
      <c r="AC23" s="93"/>
    </row>
    <row r="24" spans="1:29" ht="15.75">
      <c r="A24" s="5">
        <f>'Grunnur  '!A24</f>
        <v>0</v>
      </c>
      <c r="B24" s="118"/>
      <c r="C24" s="34">
        <f>Biðtími_vörubíll_einv</f>
        <v>0</v>
      </c>
      <c r="D24" s="34">
        <f t="shared" si="0"/>
        <v>0</v>
      </c>
      <c r="E24" s="34">
        <f>B24+'Reikningur 12'!E24</f>
        <v>0</v>
      </c>
      <c r="F24" s="34">
        <f>D24+'Reikningur 12'!F24</f>
        <v>0</v>
      </c>
      <c r="G24" s="39" t="str">
        <f>IF(F24=0," ",E24/'Grunnur  '!C24)</f>
        <v xml:space="preserve"> </v>
      </c>
      <c r="H24" s="39"/>
      <c r="I24" s="102"/>
      <c r="J24" s="103"/>
      <c r="K24" s="104"/>
      <c r="L24" s="103"/>
      <c r="M24" s="105"/>
      <c r="N24" s="252"/>
      <c r="O24" s="253"/>
      <c r="P24" s="97"/>
      <c r="Q24" s="250"/>
      <c r="R24" s="251"/>
      <c r="T24" s="102"/>
      <c r="U24" s="103"/>
      <c r="V24" s="104"/>
      <c r="W24" s="103"/>
      <c r="X24" s="105"/>
      <c r="Y24" s="252"/>
      <c r="Z24" s="253"/>
      <c r="AA24" s="97"/>
      <c r="AB24" s="250"/>
      <c r="AC24" s="251"/>
    </row>
    <row r="25" spans="1:29" ht="13.5" thickBot="1">
      <c r="A25" s="28" t="s">
        <v>19</v>
      </c>
      <c r="B25" s="23"/>
      <c r="C25" s="23"/>
      <c r="D25" s="25">
        <f>SUM(D16:D24)</f>
        <v>0</v>
      </c>
      <c r="E25" s="23"/>
      <c r="F25" s="23">
        <f>SUM(F16:F24)</f>
        <v>0</v>
      </c>
      <c r="G25" s="26" t="e">
        <f>(F25/D14)/Heildarupphæð</f>
        <v>#DIV/0!</v>
      </c>
      <c r="H25" s="63"/>
      <c r="I25" s="90" t="s">
        <v>56</v>
      </c>
      <c r="J25" s="91" t="s">
        <v>53</v>
      </c>
      <c r="K25" s="92"/>
      <c r="L25" s="92"/>
      <c r="M25" s="93"/>
      <c r="N25" s="94" t="s">
        <v>54</v>
      </c>
      <c r="O25" s="93"/>
      <c r="P25" s="91" t="s">
        <v>55</v>
      </c>
      <c r="Q25" s="95"/>
      <c r="R25" s="96"/>
      <c r="T25" s="90" t="s">
        <v>56</v>
      </c>
      <c r="U25" s="91" t="s">
        <v>53</v>
      </c>
      <c r="V25" s="92"/>
      <c r="W25" s="92"/>
      <c r="X25" s="93"/>
      <c r="Y25" s="94" t="s">
        <v>54</v>
      </c>
      <c r="Z25" s="93"/>
      <c r="AA25" s="91" t="s">
        <v>55</v>
      </c>
      <c r="AB25" s="95"/>
      <c r="AC25" s="96"/>
    </row>
    <row r="26" spans="1:29" ht="16.5" thickTop="1">
      <c r="B26" s="10"/>
      <c r="C26" s="11"/>
      <c r="D26" s="12"/>
      <c r="E26" s="10"/>
      <c r="F26" s="10"/>
      <c r="G26" s="10"/>
      <c r="H26" s="10"/>
      <c r="I26" s="97"/>
      <c r="J26" s="247"/>
      <c r="K26" s="248"/>
      <c r="L26" s="248"/>
      <c r="M26" s="249"/>
      <c r="N26" s="245"/>
      <c r="O26" s="246"/>
      <c r="P26" s="98"/>
      <c r="Q26" s="99"/>
      <c r="R26" s="100"/>
      <c r="T26" s="97"/>
      <c r="U26" s="247"/>
      <c r="V26" s="248"/>
      <c r="W26" s="248"/>
      <c r="X26" s="249"/>
      <c r="Y26" s="245"/>
      <c r="Z26" s="246"/>
      <c r="AA26" s="98"/>
      <c r="AB26" s="99"/>
      <c r="AC26" s="100"/>
    </row>
    <row r="27" spans="1:29">
      <c r="G27" s="13"/>
      <c r="H27" s="13"/>
      <c r="I27" s="90" t="s">
        <v>47</v>
      </c>
      <c r="J27" s="90" t="s">
        <v>57</v>
      </c>
      <c r="K27" s="101" t="s">
        <v>48</v>
      </c>
      <c r="L27" s="90" t="s">
        <v>49</v>
      </c>
      <c r="M27" s="90" t="s">
        <v>50</v>
      </c>
      <c r="N27" s="94" t="s">
        <v>7</v>
      </c>
      <c r="O27" s="93"/>
      <c r="P27" s="90" t="s">
        <v>51</v>
      </c>
      <c r="Q27" s="91" t="s">
        <v>52</v>
      </c>
      <c r="R27" s="93"/>
      <c r="T27" s="90" t="s">
        <v>47</v>
      </c>
      <c r="U27" s="90" t="s">
        <v>57</v>
      </c>
      <c r="V27" s="101" t="s">
        <v>48</v>
      </c>
      <c r="W27" s="90" t="s">
        <v>49</v>
      </c>
      <c r="X27" s="90" t="s">
        <v>50</v>
      </c>
      <c r="Y27" s="94" t="s">
        <v>7</v>
      </c>
      <c r="Z27" s="93"/>
      <c r="AA27" s="90" t="s">
        <v>51</v>
      </c>
      <c r="AB27" s="91" t="s">
        <v>52</v>
      </c>
      <c r="AC27" s="93"/>
    </row>
    <row r="28" spans="1:29" ht="15.75">
      <c r="A28" s="41" t="s">
        <v>22</v>
      </c>
      <c r="B28" s="107"/>
      <c r="I28" s="102"/>
      <c r="J28" s="103"/>
      <c r="K28" s="104"/>
      <c r="L28" s="103"/>
      <c r="M28" s="105"/>
      <c r="N28" s="252"/>
      <c r="O28" s="253"/>
      <c r="P28" s="97"/>
      <c r="Q28" s="98"/>
      <c r="R28" s="106"/>
      <c r="T28" s="102"/>
      <c r="U28" s="103"/>
      <c r="V28" s="104"/>
      <c r="W28" s="103"/>
      <c r="X28" s="105"/>
      <c r="Y28" s="252"/>
      <c r="Z28" s="253"/>
      <c r="AA28" s="97"/>
      <c r="AB28" s="98"/>
      <c r="AC28" s="106"/>
    </row>
    <row r="29" spans="1:29">
      <c r="I29" s="90" t="s">
        <v>56</v>
      </c>
      <c r="J29" s="91" t="s">
        <v>53</v>
      </c>
      <c r="K29" s="92"/>
      <c r="L29" s="92"/>
      <c r="M29" s="93"/>
      <c r="N29" s="94" t="s">
        <v>54</v>
      </c>
      <c r="O29" s="93"/>
      <c r="P29" s="91" t="s">
        <v>55</v>
      </c>
      <c r="Q29" s="95"/>
      <c r="R29" s="96"/>
      <c r="T29" s="90" t="s">
        <v>56</v>
      </c>
      <c r="U29" s="91" t="s">
        <v>53</v>
      </c>
      <c r="V29" s="92"/>
      <c r="W29" s="92"/>
      <c r="X29" s="93"/>
      <c r="Y29" s="94" t="s">
        <v>54</v>
      </c>
      <c r="Z29" s="93"/>
      <c r="AA29" s="91" t="s">
        <v>55</v>
      </c>
      <c r="AB29" s="95"/>
      <c r="AC29" s="96"/>
    </row>
    <row r="30" spans="1:29" ht="15.75">
      <c r="A30" s="43" t="s">
        <v>9</v>
      </c>
      <c r="B30" s="44" t="s">
        <v>26</v>
      </c>
      <c r="C30" s="44" t="s">
        <v>27</v>
      </c>
      <c r="D30" s="44" t="s">
        <v>24</v>
      </c>
      <c r="E30" s="240" t="s">
        <v>76</v>
      </c>
      <c r="F30" s="240" t="s">
        <v>78</v>
      </c>
      <c r="I30" s="97"/>
      <c r="J30" s="247"/>
      <c r="K30" s="248"/>
      <c r="L30" s="248"/>
      <c r="M30" s="249"/>
      <c r="N30" s="245"/>
      <c r="O30" s="246"/>
      <c r="P30" s="98"/>
      <c r="Q30" s="99"/>
      <c r="R30" s="100"/>
      <c r="T30" s="97"/>
      <c r="U30" s="247"/>
      <c r="V30" s="248"/>
      <c r="W30" s="248"/>
      <c r="X30" s="249"/>
      <c r="Y30" s="245"/>
      <c r="Z30" s="246"/>
      <c r="AA30" s="98"/>
      <c r="AB30" s="99"/>
      <c r="AC30" s="100"/>
    </row>
    <row r="31" spans="1:29">
      <c r="A31" s="243" t="str">
        <f>IF(Fast_gjald_hlutfall=0.2,"Breytilegur kostnaður 80 %",IF(Fast_gjald_hlutfall=0.25,"Breytilegur kostnaður 75 %",IF(Fast_gjald_hlutfall=0.3,"Breytilegur kostnaður 70 %","Villa leiðr. breytil kostn.")))</f>
        <v>Villa leiðr. breytil kostn.</v>
      </c>
      <c r="B31" s="14">
        <f>F25</f>
        <v>0</v>
      </c>
      <c r="C31" s="14">
        <f>'Reikningur 12'!F25</f>
        <v>0</v>
      </c>
      <c r="D31" s="14">
        <f>B31-C31</f>
        <v>0</v>
      </c>
      <c r="I31" s="90" t="s">
        <v>47</v>
      </c>
      <c r="J31" s="90" t="s">
        <v>57</v>
      </c>
      <c r="K31" s="101" t="s">
        <v>48</v>
      </c>
      <c r="L31" s="90" t="s">
        <v>49</v>
      </c>
      <c r="M31" s="90" t="s">
        <v>50</v>
      </c>
      <c r="N31" s="94" t="s">
        <v>7</v>
      </c>
      <c r="O31" s="93"/>
      <c r="P31" s="90" t="s">
        <v>51</v>
      </c>
      <c r="Q31" s="91" t="s">
        <v>52</v>
      </c>
      <c r="R31" s="93"/>
      <c r="T31" s="90" t="s">
        <v>47</v>
      </c>
      <c r="U31" s="90" t="s">
        <v>57</v>
      </c>
      <c r="V31" s="101" t="s">
        <v>48</v>
      </c>
      <c r="W31" s="90" t="s">
        <v>49</v>
      </c>
      <c r="X31" s="90" t="s">
        <v>50</v>
      </c>
      <c r="Y31" s="94" t="s">
        <v>7</v>
      </c>
      <c r="Z31" s="93"/>
      <c r="AA31" s="90" t="s">
        <v>51</v>
      </c>
      <c r="AB31" s="91" t="s">
        <v>52</v>
      </c>
      <c r="AC31" s="93"/>
    </row>
    <row r="32" spans="1:29" ht="15.75">
      <c r="A32" s="242" t="s">
        <v>81</v>
      </c>
      <c r="B32" s="40" t="e">
        <f>IF(E32&lt;=F32,E32,F32)</f>
        <v>#DIV/0!</v>
      </c>
      <c r="C32" s="14" t="e">
        <f>'Reikningur 12'!B32</f>
        <v>#DIV/0!</v>
      </c>
      <c r="D32" s="14" t="e">
        <f>B32-C32</f>
        <v>#DIV/0!</v>
      </c>
      <c r="E32" s="239" t="e">
        <f>'Grunnur  '!$G$23*Fast_gjald_hlutfall/Fast_gjald_fjöldi_gjalddaga*$G$4</f>
        <v>#DIV/0!</v>
      </c>
      <c r="F32" s="10" t="e">
        <f>IF(G25*100&lt;=200,(Fast_gjald_kr.+'Grunnur  '!$G$23*('Reikningur 13'!G25*100+(100-'Reikningur 13'!G25*100)*Fast_gjald_hlutfall)/100)-(Fast_gjald_kr.+F25),(Fast_gjald_kr.+'Grunnur  '!$G$23*(('Reikningur 13'!G25*100+(100-200)*Fast_gjald_hlutfall+(200-'Reikningur 13'!G25*100)*0.1)/100)-(Fast_gjald_kr.+F25)))</f>
        <v>#DIV/0!</v>
      </c>
      <c r="I32" s="102"/>
      <c r="J32" s="103"/>
      <c r="K32" s="104"/>
      <c r="L32" s="103"/>
      <c r="M32" s="105"/>
      <c r="N32" s="252"/>
      <c r="O32" s="253"/>
      <c r="P32" s="97"/>
      <c r="Q32" s="98"/>
      <c r="R32" s="106"/>
      <c r="T32" s="102"/>
      <c r="U32" s="103"/>
      <c r="V32" s="104"/>
      <c r="W32" s="103"/>
      <c r="X32" s="105"/>
      <c r="Y32" s="252"/>
      <c r="Z32" s="253"/>
      <c r="AA32" s="97"/>
      <c r="AB32" s="98"/>
      <c r="AC32" s="106"/>
    </row>
    <row r="33" spans="1:29">
      <c r="A33" s="242" t="s">
        <v>80</v>
      </c>
      <c r="B33" s="15" t="e">
        <f>B31+B32</f>
        <v>#DIV/0!</v>
      </c>
      <c r="C33" s="15" t="e">
        <f>C31+C32</f>
        <v>#DIV/0!</v>
      </c>
      <c r="D33" s="15" t="e">
        <f>B33-C33</f>
        <v>#DIV/0!</v>
      </c>
      <c r="I33" s="90" t="s">
        <v>56</v>
      </c>
      <c r="J33" s="91" t="s">
        <v>53</v>
      </c>
      <c r="K33" s="92"/>
      <c r="L33" s="92"/>
      <c r="M33" s="93"/>
      <c r="N33" s="94" t="s">
        <v>54</v>
      </c>
      <c r="O33" s="93"/>
      <c r="P33" s="91" t="s">
        <v>55</v>
      </c>
      <c r="Q33" s="95"/>
      <c r="R33" s="96"/>
      <c r="T33" s="90" t="s">
        <v>56</v>
      </c>
      <c r="U33" s="91" t="s">
        <v>53</v>
      </c>
      <c r="V33" s="92"/>
      <c r="W33" s="92"/>
      <c r="X33" s="93"/>
      <c r="Y33" s="94" t="s">
        <v>54</v>
      </c>
      <c r="Z33" s="93"/>
      <c r="AA33" s="91" t="s">
        <v>55</v>
      </c>
      <c r="AB33" s="95"/>
      <c r="AC33" s="96"/>
    </row>
    <row r="34" spans="1:29" ht="15.75">
      <c r="A34" s="4" t="s">
        <v>14</v>
      </c>
      <c r="B34" s="14" t="e">
        <f>(Fast_gjald_kr./Fast_gjald_fjöldi_gjalddaga)*13</f>
        <v>#DIV/0!</v>
      </c>
      <c r="C34" s="14" t="e">
        <f>'Reikningur 12'!B34</f>
        <v>#DIV/0!</v>
      </c>
      <c r="D34" s="14" t="e">
        <f>B34-C34</f>
        <v>#DIV/0!</v>
      </c>
      <c r="I34" s="97"/>
      <c r="J34" s="247"/>
      <c r="K34" s="248"/>
      <c r="L34" s="248"/>
      <c r="M34" s="249"/>
      <c r="N34" s="245"/>
      <c r="O34" s="246"/>
      <c r="P34" s="98"/>
      <c r="Q34" s="99"/>
      <c r="R34" s="100"/>
      <c r="T34" s="97"/>
      <c r="U34" s="247"/>
      <c r="V34" s="248"/>
      <c r="W34" s="248"/>
      <c r="X34" s="249"/>
      <c r="Y34" s="245"/>
      <c r="Z34" s="246"/>
      <c r="AA34" s="98"/>
      <c r="AB34" s="99"/>
      <c r="AC34" s="100"/>
    </row>
    <row r="35" spans="1:29">
      <c r="A35" s="4" t="s">
        <v>19</v>
      </c>
      <c r="B35" s="14" t="e">
        <f>B33+B34</f>
        <v>#DIV/0!</v>
      </c>
      <c r="C35" s="14" t="e">
        <f>C33+C34</f>
        <v>#DIV/0!</v>
      </c>
      <c r="D35" s="14" t="e">
        <f>D33+D34</f>
        <v>#DIV/0!</v>
      </c>
      <c r="F35" s="10"/>
      <c r="I35" s="90" t="s">
        <v>47</v>
      </c>
      <c r="J35" s="90" t="s">
        <v>57</v>
      </c>
      <c r="K35" s="101" t="s">
        <v>48</v>
      </c>
      <c r="L35" s="90" t="s">
        <v>49</v>
      </c>
      <c r="M35" s="90" t="s">
        <v>50</v>
      </c>
      <c r="N35" s="94" t="s">
        <v>7</v>
      </c>
      <c r="O35" s="93"/>
      <c r="P35" s="90" t="s">
        <v>51</v>
      </c>
      <c r="Q35" s="91" t="s">
        <v>52</v>
      </c>
      <c r="R35" s="93"/>
      <c r="T35" s="90" t="s">
        <v>47</v>
      </c>
      <c r="U35" s="90" t="s">
        <v>57</v>
      </c>
      <c r="V35" s="101" t="s">
        <v>48</v>
      </c>
      <c r="W35" s="90" t="s">
        <v>49</v>
      </c>
      <c r="X35" s="90" t="s">
        <v>50</v>
      </c>
      <c r="Y35" s="94" t="s">
        <v>7</v>
      </c>
      <c r="Z35" s="93"/>
      <c r="AA35" s="90" t="s">
        <v>51</v>
      </c>
      <c r="AB35" s="91" t="s">
        <v>52</v>
      </c>
      <c r="AC35" s="93"/>
    </row>
    <row r="36" spans="1:29" ht="15.75">
      <c r="A36" s="4" t="s">
        <v>21</v>
      </c>
      <c r="B36" s="14" t="e">
        <f>D36+C36</f>
        <v>#DIV/0!</v>
      </c>
      <c r="C36" s="14" t="e">
        <f>'Reikningur 12'!B36</f>
        <v>#DIV/0!</v>
      </c>
      <c r="D36" s="14" t="e">
        <f>D35*B28</f>
        <v>#DIV/0!</v>
      </c>
      <c r="I36" s="102"/>
      <c r="J36" s="103"/>
      <c r="K36" s="104"/>
      <c r="L36" s="103"/>
      <c r="M36" s="105"/>
      <c r="N36" s="252"/>
      <c r="O36" s="253"/>
      <c r="P36" s="97"/>
      <c r="Q36" s="98"/>
      <c r="R36" s="106"/>
      <c r="T36" s="102"/>
      <c r="U36" s="103"/>
      <c r="V36" s="104"/>
      <c r="W36" s="103"/>
      <c r="X36" s="105"/>
      <c r="Y36" s="252"/>
      <c r="Z36" s="253"/>
      <c r="AA36" s="97"/>
      <c r="AB36" s="98"/>
      <c r="AC36" s="106"/>
    </row>
    <row r="37" spans="1:29">
      <c r="A37" s="47" t="s">
        <v>28</v>
      </c>
      <c r="B37" s="55" t="e">
        <f>B35+B36</f>
        <v>#DIV/0!</v>
      </c>
      <c r="C37" s="55" t="e">
        <f>C35+C36</f>
        <v>#DIV/0!</v>
      </c>
      <c r="D37" s="56" t="e">
        <f>D35+D36</f>
        <v>#DIV/0!</v>
      </c>
      <c r="I37" s="90" t="s">
        <v>56</v>
      </c>
      <c r="J37" s="91" t="s">
        <v>53</v>
      </c>
      <c r="K37" s="92"/>
      <c r="L37" s="92"/>
      <c r="M37" s="93"/>
      <c r="N37" s="94" t="s">
        <v>54</v>
      </c>
      <c r="O37" s="93"/>
      <c r="P37" s="91" t="s">
        <v>55</v>
      </c>
      <c r="Q37" s="95"/>
      <c r="R37" s="96"/>
      <c r="T37" s="90" t="s">
        <v>56</v>
      </c>
      <c r="U37" s="91" t="s">
        <v>53</v>
      </c>
      <c r="V37" s="92"/>
      <c r="W37" s="92"/>
      <c r="X37" s="93"/>
      <c r="Y37" s="94" t="s">
        <v>54</v>
      </c>
      <c r="Z37" s="93"/>
      <c r="AA37" s="91" t="s">
        <v>55</v>
      </c>
      <c r="AB37" s="95"/>
      <c r="AC37" s="96"/>
    </row>
    <row r="38" spans="1:29" ht="15.75">
      <c r="A38" s="5"/>
      <c r="I38" s="97"/>
      <c r="J38" s="247"/>
      <c r="K38" s="248"/>
      <c r="L38" s="248"/>
      <c r="M38" s="249"/>
      <c r="N38" s="245"/>
      <c r="O38" s="246"/>
      <c r="P38" s="98"/>
      <c r="Q38" s="99"/>
      <c r="R38" s="100"/>
      <c r="T38" s="97"/>
      <c r="U38" s="247"/>
      <c r="V38" s="248"/>
      <c r="W38" s="248"/>
      <c r="X38" s="249"/>
      <c r="Y38" s="245"/>
      <c r="Z38" s="246"/>
      <c r="AA38" s="98"/>
      <c r="AB38" s="99"/>
      <c r="AC38" s="100"/>
    </row>
    <row r="39" spans="1:29">
      <c r="A39" s="5"/>
      <c r="C39" s="14"/>
      <c r="I39" s="90" t="s">
        <v>47</v>
      </c>
      <c r="J39" s="90" t="s">
        <v>57</v>
      </c>
      <c r="K39" s="101" t="s">
        <v>48</v>
      </c>
      <c r="L39" s="90" t="s">
        <v>49</v>
      </c>
      <c r="M39" s="90" t="s">
        <v>50</v>
      </c>
      <c r="N39" s="94" t="s">
        <v>7</v>
      </c>
      <c r="O39" s="93"/>
      <c r="P39" s="90" t="s">
        <v>51</v>
      </c>
      <c r="Q39" s="91" t="s">
        <v>52</v>
      </c>
      <c r="R39" s="93"/>
      <c r="T39" s="90" t="s">
        <v>47</v>
      </c>
      <c r="U39" s="90" t="s">
        <v>57</v>
      </c>
      <c r="V39" s="101" t="s">
        <v>48</v>
      </c>
      <c r="W39" s="90" t="s">
        <v>49</v>
      </c>
      <c r="X39" s="90" t="s">
        <v>50</v>
      </c>
      <c r="Y39" s="94" t="s">
        <v>7</v>
      </c>
      <c r="Z39" s="93"/>
      <c r="AA39" s="90" t="s">
        <v>51</v>
      </c>
      <c r="AB39" s="91" t="s">
        <v>52</v>
      </c>
      <c r="AC39" s="93"/>
    </row>
    <row r="40" spans="1:29" ht="15.75">
      <c r="A40" s="5"/>
      <c r="I40" s="102"/>
      <c r="J40" s="103"/>
      <c r="K40" s="104"/>
      <c r="L40" s="103"/>
      <c r="M40" s="105"/>
      <c r="N40" s="252"/>
      <c r="O40" s="253"/>
      <c r="P40" s="97"/>
      <c r="Q40" s="250"/>
      <c r="R40" s="251"/>
      <c r="T40" s="102"/>
      <c r="U40" s="103"/>
      <c r="V40" s="104"/>
      <c r="W40" s="103"/>
      <c r="X40" s="105"/>
      <c r="Y40" s="252"/>
      <c r="Z40" s="253"/>
      <c r="AA40" s="97"/>
      <c r="AB40" s="250"/>
      <c r="AC40" s="251"/>
    </row>
    <row r="41" spans="1:29">
      <c r="A41" s="5"/>
      <c r="C41" s="14"/>
      <c r="I41" s="90" t="s">
        <v>56</v>
      </c>
      <c r="J41" s="91" t="s">
        <v>53</v>
      </c>
      <c r="K41" s="92"/>
      <c r="L41" s="92"/>
      <c r="M41" s="93"/>
      <c r="N41" s="94" t="s">
        <v>54</v>
      </c>
      <c r="O41" s="93"/>
      <c r="P41" s="91" t="s">
        <v>55</v>
      </c>
      <c r="Q41" s="95"/>
      <c r="R41" s="96"/>
      <c r="T41" s="90" t="s">
        <v>56</v>
      </c>
      <c r="U41" s="91" t="s">
        <v>53</v>
      </c>
      <c r="V41" s="92"/>
      <c r="W41" s="92"/>
      <c r="X41" s="93"/>
      <c r="Y41" s="94" t="s">
        <v>54</v>
      </c>
      <c r="Z41" s="93"/>
      <c r="AA41" s="91" t="s">
        <v>55</v>
      </c>
      <c r="AB41" s="95"/>
      <c r="AC41" s="96"/>
    </row>
    <row r="42" spans="1:29" ht="15.75">
      <c r="A42" s="5"/>
      <c r="I42" s="97"/>
      <c r="J42" s="247"/>
      <c r="K42" s="248"/>
      <c r="L42" s="248"/>
      <c r="M42" s="249"/>
      <c r="N42" s="245"/>
      <c r="O42" s="246"/>
      <c r="P42" s="98"/>
      <c r="Q42" s="99"/>
      <c r="R42" s="100"/>
      <c r="T42" s="97"/>
      <c r="U42" s="247"/>
      <c r="V42" s="248"/>
      <c r="W42" s="248"/>
      <c r="X42" s="249"/>
      <c r="Y42" s="245"/>
      <c r="Z42" s="246"/>
      <c r="AA42" s="98"/>
      <c r="AB42" s="99"/>
      <c r="AC42" s="100"/>
    </row>
    <row r="43" spans="1:29">
      <c r="A43" s="14"/>
      <c r="I43" s="90" t="s">
        <v>47</v>
      </c>
      <c r="J43" s="90" t="s">
        <v>57</v>
      </c>
      <c r="K43" s="101" t="s">
        <v>48</v>
      </c>
      <c r="L43" s="90" t="s">
        <v>49</v>
      </c>
      <c r="M43" s="90" t="s">
        <v>50</v>
      </c>
      <c r="N43" s="94" t="s">
        <v>7</v>
      </c>
      <c r="O43" s="93"/>
      <c r="P43" s="90" t="s">
        <v>51</v>
      </c>
      <c r="Q43" s="91" t="s">
        <v>52</v>
      </c>
      <c r="R43" s="93"/>
      <c r="T43" s="90" t="s">
        <v>47</v>
      </c>
      <c r="U43" s="90" t="s">
        <v>57</v>
      </c>
      <c r="V43" s="101" t="s">
        <v>48</v>
      </c>
      <c r="W43" s="90" t="s">
        <v>49</v>
      </c>
      <c r="X43" s="90" t="s">
        <v>50</v>
      </c>
      <c r="Y43" s="94" t="s">
        <v>7</v>
      </c>
      <c r="Z43" s="93"/>
      <c r="AA43" s="90" t="s">
        <v>51</v>
      </c>
      <c r="AB43" s="91" t="s">
        <v>52</v>
      </c>
      <c r="AC43" s="93"/>
    </row>
    <row r="44" spans="1:29" ht="15.75">
      <c r="A44" s="5"/>
      <c r="I44" s="102"/>
      <c r="J44" s="103"/>
      <c r="K44" s="104"/>
      <c r="L44" s="103"/>
      <c r="M44" s="105"/>
      <c r="N44" s="252"/>
      <c r="O44" s="253"/>
      <c r="P44" s="97"/>
      <c r="Q44" s="250"/>
      <c r="R44" s="251"/>
      <c r="T44" s="102"/>
      <c r="U44" s="103"/>
      <c r="V44" s="104"/>
      <c r="W44" s="103"/>
      <c r="X44" s="105"/>
      <c r="Y44" s="252"/>
      <c r="Z44" s="253"/>
      <c r="AA44" s="97"/>
      <c r="AB44" s="250"/>
      <c r="AC44" s="251"/>
    </row>
    <row r="45" spans="1:29">
      <c r="I45" s="90" t="s">
        <v>56</v>
      </c>
      <c r="J45" s="91" t="s">
        <v>53</v>
      </c>
      <c r="K45" s="92"/>
      <c r="L45" s="92"/>
      <c r="M45" s="93"/>
      <c r="N45" s="94" t="s">
        <v>54</v>
      </c>
      <c r="O45" s="93"/>
      <c r="P45" s="91" t="s">
        <v>55</v>
      </c>
      <c r="Q45" s="95"/>
      <c r="R45" s="96"/>
      <c r="T45" s="90" t="s">
        <v>56</v>
      </c>
      <c r="U45" s="91" t="s">
        <v>53</v>
      </c>
      <c r="V45" s="92"/>
      <c r="W45" s="92"/>
      <c r="X45" s="93"/>
      <c r="Y45" s="94" t="s">
        <v>54</v>
      </c>
      <c r="Z45" s="93"/>
      <c r="AA45" s="91" t="s">
        <v>55</v>
      </c>
      <c r="AB45" s="95"/>
      <c r="AC45" s="96"/>
    </row>
    <row r="46" spans="1:29" ht="15.75">
      <c r="I46" s="97"/>
      <c r="J46" s="247"/>
      <c r="K46" s="248"/>
      <c r="L46" s="248"/>
      <c r="M46" s="249"/>
      <c r="N46" s="245"/>
      <c r="O46" s="246"/>
      <c r="P46" s="98"/>
      <c r="Q46" s="99"/>
      <c r="R46" s="100"/>
      <c r="T46" s="97"/>
      <c r="U46" s="247"/>
      <c r="V46" s="248"/>
      <c r="W46" s="248"/>
      <c r="X46" s="249"/>
      <c r="Y46" s="245"/>
      <c r="Z46" s="246"/>
      <c r="AA46" s="98"/>
      <c r="AB46" s="99"/>
      <c r="AC46" s="100"/>
    </row>
    <row r="47" spans="1:29">
      <c r="I47" s="90" t="s">
        <v>47</v>
      </c>
      <c r="J47" s="90" t="s">
        <v>57</v>
      </c>
      <c r="K47" s="101" t="s">
        <v>48</v>
      </c>
      <c r="L47" s="90" t="s">
        <v>49</v>
      </c>
      <c r="M47" s="90" t="s">
        <v>50</v>
      </c>
      <c r="N47" s="94" t="s">
        <v>7</v>
      </c>
      <c r="O47" s="93"/>
      <c r="P47" s="90" t="s">
        <v>51</v>
      </c>
      <c r="Q47" s="91" t="s">
        <v>52</v>
      </c>
      <c r="R47" s="93"/>
      <c r="T47" s="90" t="s">
        <v>47</v>
      </c>
      <c r="U47" s="90" t="s">
        <v>57</v>
      </c>
      <c r="V47" s="101" t="s">
        <v>48</v>
      </c>
      <c r="W47" s="90" t="s">
        <v>49</v>
      </c>
      <c r="X47" s="90" t="s">
        <v>50</v>
      </c>
      <c r="Y47" s="94" t="s">
        <v>7</v>
      </c>
      <c r="Z47" s="93"/>
      <c r="AA47" s="90" t="s">
        <v>51</v>
      </c>
      <c r="AB47" s="91" t="s">
        <v>52</v>
      </c>
      <c r="AC47" s="93"/>
    </row>
    <row r="48" spans="1:29" ht="15.75">
      <c r="I48" s="102"/>
      <c r="J48" s="103"/>
      <c r="K48" s="104"/>
      <c r="L48" s="103"/>
      <c r="M48" s="105"/>
      <c r="N48" s="252"/>
      <c r="O48" s="253"/>
      <c r="P48" s="97"/>
      <c r="Q48" s="250"/>
      <c r="R48" s="251"/>
      <c r="T48" s="102"/>
      <c r="U48" s="103"/>
      <c r="V48" s="104"/>
      <c r="W48" s="103"/>
      <c r="X48" s="105"/>
      <c r="Y48" s="252"/>
      <c r="Z48" s="253"/>
      <c r="AA48" s="97"/>
      <c r="AB48" s="250"/>
      <c r="AC48" s="251"/>
    </row>
    <row r="49" spans="9:29">
      <c r="I49" s="90" t="s">
        <v>56</v>
      </c>
      <c r="J49" s="91" t="s">
        <v>53</v>
      </c>
      <c r="K49" s="92"/>
      <c r="L49" s="92"/>
      <c r="M49" s="93"/>
      <c r="N49" s="94" t="s">
        <v>54</v>
      </c>
      <c r="O49" s="93"/>
      <c r="P49" s="91" t="s">
        <v>55</v>
      </c>
      <c r="Q49" s="95"/>
      <c r="R49" s="96"/>
      <c r="T49" s="90" t="s">
        <v>56</v>
      </c>
      <c r="U49" s="91" t="s">
        <v>53</v>
      </c>
      <c r="V49" s="92"/>
      <c r="W49" s="92"/>
      <c r="X49" s="93"/>
      <c r="Y49" s="94" t="s">
        <v>54</v>
      </c>
      <c r="Z49" s="93"/>
      <c r="AA49" s="91" t="s">
        <v>55</v>
      </c>
      <c r="AB49" s="95"/>
      <c r="AC49" s="96"/>
    </row>
    <row r="50" spans="9:29" ht="15.75">
      <c r="I50" s="97"/>
      <c r="J50" s="247"/>
      <c r="K50" s="248"/>
      <c r="L50" s="248"/>
      <c r="M50" s="249"/>
      <c r="N50" s="245"/>
      <c r="O50" s="246"/>
      <c r="P50" s="98"/>
      <c r="Q50" s="99"/>
      <c r="R50" s="100"/>
      <c r="T50" s="97"/>
      <c r="U50" s="247"/>
      <c r="V50" s="248"/>
      <c r="W50" s="248"/>
      <c r="X50" s="249"/>
      <c r="Y50" s="245"/>
      <c r="Z50" s="246"/>
      <c r="AA50" s="98"/>
      <c r="AB50" s="99"/>
      <c r="AC50" s="100"/>
    </row>
    <row r="51" spans="9:29">
      <c r="I51" s="90" t="s">
        <v>47</v>
      </c>
      <c r="J51" s="90" t="s">
        <v>57</v>
      </c>
      <c r="K51" s="101" t="s">
        <v>48</v>
      </c>
      <c r="L51" s="90" t="s">
        <v>49</v>
      </c>
      <c r="M51" s="90" t="s">
        <v>50</v>
      </c>
      <c r="N51" s="94" t="s">
        <v>7</v>
      </c>
      <c r="O51" s="93"/>
      <c r="P51" s="90" t="s">
        <v>51</v>
      </c>
      <c r="Q51" s="91" t="s">
        <v>52</v>
      </c>
      <c r="R51" s="93"/>
      <c r="T51" s="90" t="s">
        <v>47</v>
      </c>
      <c r="U51" s="90" t="s">
        <v>57</v>
      </c>
      <c r="V51" s="101" t="s">
        <v>48</v>
      </c>
      <c r="W51" s="90" t="s">
        <v>49</v>
      </c>
      <c r="X51" s="90" t="s">
        <v>50</v>
      </c>
      <c r="Y51" s="94" t="s">
        <v>7</v>
      </c>
      <c r="Z51" s="93"/>
      <c r="AA51" s="90" t="s">
        <v>51</v>
      </c>
      <c r="AB51" s="91" t="s">
        <v>52</v>
      </c>
      <c r="AC51" s="93"/>
    </row>
    <row r="52" spans="9:29" ht="15.75">
      <c r="I52" s="102"/>
      <c r="J52" s="103"/>
      <c r="K52" s="104"/>
      <c r="L52" s="103"/>
      <c r="M52" s="105"/>
      <c r="N52" s="252"/>
      <c r="O52" s="253"/>
      <c r="P52" s="97"/>
      <c r="Q52" s="250"/>
      <c r="R52" s="251"/>
      <c r="T52" s="102"/>
      <c r="U52" s="103"/>
      <c r="V52" s="104"/>
      <c r="W52" s="103"/>
      <c r="X52" s="105"/>
      <c r="Y52" s="252"/>
      <c r="Z52" s="253"/>
      <c r="AA52" s="97"/>
      <c r="AB52" s="250"/>
      <c r="AC52" s="251"/>
    </row>
    <row r="53" spans="9:29">
      <c r="I53" s="90" t="s">
        <v>56</v>
      </c>
      <c r="J53" s="91" t="s">
        <v>53</v>
      </c>
      <c r="K53" s="92"/>
      <c r="L53" s="92"/>
      <c r="M53" s="93"/>
      <c r="N53" s="94" t="s">
        <v>54</v>
      </c>
      <c r="O53" s="93"/>
      <c r="P53" s="91" t="s">
        <v>55</v>
      </c>
      <c r="Q53" s="95"/>
      <c r="R53" s="96"/>
      <c r="T53" s="90" t="s">
        <v>56</v>
      </c>
      <c r="U53" s="91" t="s">
        <v>53</v>
      </c>
      <c r="V53" s="92"/>
      <c r="W53" s="92"/>
      <c r="X53" s="93"/>
      <c r="Y53" s="94" t="s">
        <v>54</v>
      </c>
      <c r="Z53" s="93"/>
      <c r="AA53" s="91" t="s">
        <v>55</v>
      </c>
      <c r="AB53" s="95"/>
      <c r="AC53" s="96"/>
    </row>
    <row r="54" spans="9:29" ht="15.75">
      <c r="I54" s="97"/>
      <c r="J54" s="247"/>
      <c r="K54" s="248"/>
      <c r="L54" s="248"/>
      <c r="M54" s="249"/>
      <c r="N54" s="245"/>
      <c r="O54" s="246"/>
      <c r="P54" s="98"/>
      <c r="Q54" s="99"/>
      <c r="R54" s="100"/>
      <c r="T54" s="97"/>
      <c r="U54" s="247"/>
      <c r="V54" s="248"/>
      <c r="W54" s="248"/>
      <c r="X54" s="249"/>
      <c r="Y54" s="245"/>
      <c r="Z54" s="246"/>
      <c r="AA54" s="98"/>
      <c r="AB54" s="99"/>
      <c r="AC54" s="100"/>
    </row>
    <row r="55" spans="9:29">
      <c r="T55" s="255"/>
      <c r="U55" s="255"/>
      <c r="V55" s="256"/>
      <c r="W55" s="255"/>
      <c r="X55" s="255"/>
      <c r="Y55" s="257"/>
      <c r="Z55" s="255"/>
      <c r="AA55" s="255"/>
      <c r="AB55" s="255"/>
      <c r="AC55" s="255"/>
    </row>
    <row r="56" spans="9:29" ht="15.75">
      <c r="T56" s="258"/>
      <c r="U56" s="259"/>
      <c r="V56" s="259"/>
      <c r="W56" s="259"/>
      <c r="X56" s="260"/>
      <c r="Y56" s="261"/>
      <c r="Z56" s="261"/>
      <c r="AA56" s="262"/>
      <c r="AB56" s="263"/>
      <c r="AC56" s="263"/>
    </row>
    <row r="57" spans="9:29">
      <c r="T57" s="255"/>
      <c r="U57" s="255"/>
      <c r="V57" s="255"/>
      <c r="W57" s="255"/>
      <c r="X57" s="255"/>
      <c r="Y57" s="257"/>
      <c r="Z57" s="255"/>
      <c r="AA57" s="255"/>
      <c r="AB57" s="255"/>
      <c r="AC57" s="255"/>
    </row>
    <row r="58" spans="9:29" ht="15.75">
      <c r="T58" s="262"/>
      <c r="U58" s="264"/>
      <c r="V58" s="264"/>
      <c r="W58" s="264"/>
      <c r="X58" s="264"/>
      <c r="Y58" s="265"/>
      <c r="Z58" s="265"/>
      <c r="AA58" s="262"/>
      <c r="AB58" s="262"/>
      <c r="AC58" s="262"/>
    </row>
  </sheetData>
  <sheetProtection password="D042" sheet="1" objects="1" scenarios="1"/>
  <mergeCells count="27">
    <mergeCell ref="U14:X14"/>
    <mergeCell ref="Y14:Z14"/>
    <mergeCell ref="Y16:Z16"/>
    <mergeCell ref="AB16:AC16"/>
    <mergeCell ref="U18:X18"/>
    <mergeCell ref="Y18:Z18"/>
    <mergeCell ref="Y3:Z3"/>
    <mergeCell ref="AB3:AC3"/>
    <mergeCell ref="AB7:AC7"/>
    <mergeCell ref="Y12:Z12"/>
    <mergeCell ref="AB12:AC12"/>
    <mergeCell ref="A5:B5"/>
    <mergeCell ref="C5:G5"/>
    <mergeCell ref="N18:O18"/>
    <mergeCell ref="J18:M18"/>
    <mergeCell ref="Q3:R3"/>
    <mergeCell ref="Q7:R7"/>
    <mergeCell ref="N3:O3"/>
    <mergeCell ref="Q16:R16"/>
    <mergeCell ref="A7:D7"/>
    <mergeCell ref="E7:G7"/>
    <mergeCell ref="A9:C9"/>
    <mergeCell ref="Q12:R12"/>
    <mergeCell ref="N16:O16"/>
    <mergeCell ref="N14:O14"/>
    <mergeCell ref="J14:M14"/>
    <mergeCell ref="N12:O12"/>
  </mergeCells>
  <phoneticPr fontId="3" type="noConversion"/>
  <pageMargins left="0.74803149606299213" right="0.35433070866141736" top="0.78740157480314965" bottom="0.59055118110236227" header="0.51181102362204722" footer="0.51181102362204722"/>
  <pageSetup paperSize="9" scale="90" orientation="portrait" r:id="rId1"/>
  <headerFooter alignWithMargins="0"/>
  <colBreaks count="1" manualBreakCount="1">
    <brk id="7" max="1048575" man="1"/>
  </colBreaks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C58"/>
  <sheetViews>
    <sheetView workbookViewId="0">
      <selection activeCell="M8" sqref="M8"/>
    </sheetView>
  </sheetViews>
  <sheetFormatPr defaultRowHeight="12.75"/>
  <cols>
    <col min="1" max="1" width="25.42578125" customWidth="1"/>
    <col min="2" max="2" width="14.28515625" customWidth="1"/>
    <col min="3" max="3" width="13.5703125" customWidth="1"/>
    <col min="4" max="4" width="13" customWidth="1"/>
    <col min="5" max="5" width="9.5703125" customWidth="1"/>
    <col min="6" max="6" width="13.7109375" bestFit="1" customWidth="1"/>
    <col min="7" max="7" width="9.28515625" customWidth="1"/>
    <col min="8" max="8" width="5.42578125" customWidth="1"/>
    <col min="9" max="9" width="10.42578125" customWidth="1"/>
    <col min="11" max="11" width="12.140625" customWidth="1"/>
    <col min="12" max="12" width="3.42578125" customWidth="1"/>
    <col min="13" max="13" width="8.85546875" customWidth="1"/>
    <col min="19" max="19" width="5.7109375" customWidth="1"/>
    <col min="20" max="20" width="10.42578125" customWidth="1"/>
    <col min="22" max="22" width="12.140625" customWidth="1"/>
    <col min="23" max="23" width="3.42578125" customWidth="1"/>
    <col min="24" max="24" width="8.85546875" customWidth="1"/>
    <col min="29" max="29" width="9.140625" customWidth="1"/>
  </cols>
  <sheetData>
    <row r="1" spans="1:29" ht="15.75">
      <c r="A1" s="2" t="s">
        <v>1</v>
      </c>
      <c r="I1" s="2" t="s">
        <v>1</v>
      </c>
      <c r="J1" s="110"/>
      <c r="K1" s="110"/>
      <c r="L1" s="110"/>
      <c r="M1" s="110"/>
      <c r="N1" s="111"/>
      <c r="O1" s="110"/>
      <c r="P1" s="110"/>
      <c r="Q1" s="110"/>
      <c r="R1" s="110"/>
      <c r="T1" s="2" t="s">
        <v>1</v>
      </c>
      <c r="U1" s="110"/>
      <c r="V1" s="110"/>
      <c r="W1" s="110"/>
      <c r="X1" s="110"/>
      <c r="Y1" s="111"/>
      <c r="Z1" s="110"/>
      <c r="AA1" s="110"/>
      <c r="AB1" s="110"/>
      <c r="AC1" s="110"/>
    </row>
    <row r="2" spans="1:29">
      <c r="I2" s="138"/>
      <c r="J2" s="138"/>
      <c r="K2" s="150"/>
      <c r="L2" s="138"/>
      <c r="M2" s="138"/>
      <c r="N2" s="139"/>
      <c r="O2" s="138"/>
      <c r="P2" s="138"/>
      <c r="Q2" s="138"/>
      <c r="R2" s="138"/>
      <c r="T2" s="138"/>
      <c r="U2" s="138"/>
      <c r="V2" s="150"/>
      <c r="W2" s="138"/>
      <c r="X2" s="138"/>
      <c r="Y2" s="139"/>
      <c r="Z2" s="138"/>
      <c r="AA2" s="138"/>
      <c r="AB2" s="138"/>
      <c r="AC2" s="138"/>
    </row>
    <row r="3" spans="1:29" ht="18">
      <c r="A3" s="1" t="s">
        <v>0</v>
      </c>
      <c r="I3" s="1" t="s">
        <v>0</v>
      </c>
      <c r="J3" s="152"/>
      <c r="K3" s="153"/>
      <c r="L3" s="153"/>
      <c r="M3" s="154"/>
      <c r="N3" s="283"/>
      <c r="O3" s="283"/>
      <c r="P3" s="155"/>
      <c r="Q3" s="284"/>
      <c r="R3" s="284"/>
      <c r="T3" s="1" t="s">
        <v>0</v>
      </c>
      <c r="U3" s="152"/>
      <c r="V3" s="153"/>
      <c r="W3" s="153"/>
      <c r="X3" s="154"/>
      <c r="Y3" s="283"/>
      <c r="Z3" s="283"/>
      <c r="AA3" s="155"/>
      <c r="AB3" s="284"/>
      <c r="AC3" s="284"/>
    </row>
    <row r="4" spans="1:29" ht="15.75">
      <c r="F4" s="122" t="s">
        <v>79</v>
      </c>
      <c r="G4" s="177">
        <v>14</v>
      </c>
      <c r="I4" s="138"/>
      <c r="J4" s="138"/>
      <c r="K4" s="138"/>
      <c r="L4" s="138"/>
      <c r="M4" s="138"/>
      <c r="N4" s="139"/>
      <c r="O4" s="138"/>
      <c r="P4" s="138"/>
      <c r="Q4" s="138"/>
      <c r="R4" s="122" t="s">
        <v>33</v>
      </c>
      <c r="T4" s="138"/>
      <c r="U4" s="138"/>
      <c r="V4" s="138"/>
      <c r="W4" s="138"/>
      <c r="X4" s="138"/>
      <c r="Y4" s="139"/>
      <c r="Z4" s="138"/>
      <c r="AA4" s="138"/>
      <c r="AB4" s="138"/>
      <c r="AC4" s="122" t="s">
        <v>33</v>
      </c>
    </row>
    <row r="5" spans="1:29" ht="15.75">
      <c r="A5" s="285" t="str">
        <f>'Reikningur 1'!A5:G5</f>
        <v xml:space="preserve">Heiti verks: </v>
      </c>
      <c r="B5" s="285"/>
      <c r="C5" s="287"/>
      <c r="D5" s="287"/>
      <c r="E5" s="287"/>
      <c r="F5" s="287"/>
      <c r="G5" s="287"/>
      <c r="H5" s="3"/>
      <c r="I5" s="159" t="str">
        <f>'Grunnur  '!A5</f>
        <v xml:space="preserve">Heiti verks: </v>
      </c>
      <c r="J5" s="171"/>
      <c r="K5" s="171"/>
      <c r="L5" s="171"/>
      <c r="M5" s="171"/>
      <c r="N5" s="179"/>
      <c r="O5" s="179"/>
      <c r="P5" s="159"/>
      <c r="Q5" s="159"/>
      <c r="R5" s="159"/>
      <c r="T5" s="159" t="str">
        <f>'Grunnur  '!$A$5</f>
        <v xml:space="preserve">Heiti verks: </v>
      </c>
      <c r="U5" s="171"/>
      <c r="V5" s="171"/>
      <c r="W5" s="171"/>
      <c r="X5" s="171"/>
      <c r="Y5" s="179"/>
      <c r="Z5" s="179"/>
      <c r="AA5" s="159"/>
      <c r="AB5" s="156"/>
      <c r="AC5" s="156"/>
    </row>
    <row r="6" spans="1:29" ht="15.75">
      <c r="F6" s="42"/>
      <c r="G6" s="121"/>
      <c r="H6" s="42"/>
      <c r="I6" s="170"/>
      <c r="J6" s="170"/>
      <c r="K6" s="172"/>
      <c r="L6" s="170"/>
      <c r="M6" s="170"/>
      <c r="N6" s="173"/>
      <c r="O6" s="170"/>
      <c r="P6" s="170"/>
      <c r="Q6" s="170"/>
      <c r="R6" s="170"/>
      <c r="T6" s="170"/>
      <c r="U6" s="170"/>
      <c r="V6" s="172"/>
      <c r="W6" s="170"/>
      <c r="X6" s="170"/>
      <c r="Y6" s="173"/>
      <c r="Z6" s="170"/>
      <c r="AA6" s="170"/>
      <c r="AB6" s="138"/>
      <c r="AC6" s="138"/>
    </row>
    <row r="7" spans="1:29" ht="15.75">
      <c r="A7" s="285" t="str">
        <f>'Reikningur 1'!A7:D7</f>
        <v xml:space="preserve">Verktaki:  </v>
      </c>
      <c r="B7" s="285"/>
      <c r="C7" s="285"/>
      <c r="D7" s="285"/>
      <c r="E7" s="286" t="str">
        <f>'Reikningur 1'!E7:G7</f>
        <v xml:space="preserve">kt: </v>
      </c>
      <c r="F7" s="286"/>
      <c r="G7" s="286"/>
      <c r="H7" s="4"/>
      <c r="I7" s="160" t="str">
        <f>'Grunnur  '!A7</f>
        <v xml:space="preserve">Verktaki:  </v>
      </c>
      <c r="J7" s="159"/>
      <c r="K7" s="159"/>
      <c r="L7" s="159"/>
      <c r="M7" s="174"/>
      <c r="N7" s="166"/>
      <c r="O7" s="166" t="str">
        <f>Kennitala</f>
        <v xml:space="preserve">kt: </v>
      </c>
      <c r="P7" s="159"/>
      <c r="Q7" s="289"/>
      <c r="R7" s="289"/>
      <c r="T7" s="160" t="str">
        <f>'Grunnur  '!$A$7</f>
        <v xml:space="preserve">Verktaki:  </v>
      </c>
      <c r="U7" s="159"/>
      <c r="V7" s="159"/>
      <c r="W7" s="159"/>
      <c r="X7" s="254"/>
      <c r="Y7" s="166"/>
      <c r="Z7" s="166" t="str">
        <f>Kennitala</f>
        <v xml:space="preserve">kt: </v>
      </c>
      <c r="AA7" s="159"/>
      <c r="AB7" s="284"/>
      <c r="AC7" s="284"/>
    </row>
    <row r="8" spans="1:29" ht="15">
      <c r="F8" s="116">
        <f>TYPE(G6)</f>
        <v>1</v>
      </c>
      <c r="G8" s="116" t="b">
        <f>IF(F8=2,IF(G25&lt;=100%,2,0))</f>
        <v>0</v>
      </c>
      <c r="H8" s="7"/>
      <c r="I8" s="170"/>
      <c r="J8" s="170"/>
      <c r="K8" s="170"/>
      <c r="L8" s="170"/>
      <c r="M8" s="170"/>
      <c r="N8" s="173"/>
      <c r="O8" s="170"/>
      <c r="P8" s="170"/>
      <c r="Q8" s="170"/>
      <c r="R8" s="170"/>
      <c r="T8" s="170"/>
      <c r="U8" s="170"/>
      <c r="V8" s="170"/>
      <c r="W8" s="170"/>
      <c r="X8" s="170"/>
      <c r="Y8" s="173"/>
      <c r="Z8" s="170"/>
      <c r="AA8" s="170"/>
      <c r="AB8" s="138"/>
      <c r="AC8" s="138"/>
    </row>
    <row r="9" spans="1:29" ht="15.75">
      <c r="A9" s="268" t="s">
        <v>2</v>
      </c>
      <c r="B9" s="268"/>
      <c r="C9" s="268"/>
      <c r="D9" s="87" t="s">
        <v>32</v>
      </c>
      <c r="E9" s="88"/>
      <c r="F9" s="89"/>
      <c r="G9" s="89"/>
      <c r="H9" s="64"/>
      <c r="I9" s="164" t="str">
        <f>A9</f>
        <v>Tímabil:</v>
      </c>
      <c r="J9" s="181"/>
      <c r="K9" s="181"/>
      <c r="L9" s="181"/>
      <c r="M9" s="181"/>
      <c r="N9" s="163"/>
      <c r="O9" s="163" t="str">
        <f>D9</f>
        <v>Dagsetn. verkstöðu:</v>
      </c>
      <c r="P9" s="164"/>
      <c r="Q9" s="164"/>
      <c r="R9" s="164"/>
      <c r="T9" s="164" t="str">
        <f>$A$9</f>
        <v>Tímabil:</v>
      </c>
      <c r="U9" s="181"/>
      <c r="V9" s="181"/>
      <c r="W9" s="181"/>
      <c r="X9" s="181"/>
      <c r="Y9" s="163"/>
      <c r="Z9" s="163" t="str">
        <f>$D$9</f>
        <v>Dagsetn. verkstöðu:</v>
      </c>
      <c r="AA9" s="164"/>
      <c r="AB9" s="143"/>
      <c r="AC9" s="143"/>
    </row>
    <row r="10" spans="1:29">
      <c r="H10" s="7"/>
      <c r="I10" s="138"/>
      <c r="J10" s="138"/>
      <c r="K10" s="150"/>
      <c r="L10" s="138"/>
      <c r="M10" s="138"/>
      <c r="N10" s="139"/>
      <c r="O10" s="138"/>
      <c r="P10" s="138"/>
      <c r="Q10" s="138"/>
      <c r="R10" s="138"/>
      <c r="T10" s="138"/>
      <c r="U10" s="138"/>
      <c r="V10" s="150"/>
      <c r="W10" s="138"/>
      <c r="X10" s="138"/>
      <c r="Y10" s="139"/>
      <c r="Z10" s="138"/>
      <c r="AA10" s="138"/>
      <c r="AB10" s="138"/>
      <c r="AC10" s="138"/>
    </row>
    <row r="11" spans="1:29">
      <c r="A11" s="6"/>
      <c r="B11" s="6"/>
      <c r="C11" s="6"/>
      <c r="D11" s="6"/>
      <c r="E11" s="6"/>
      <c r="F11" s="6"/>
      <c r="G11" s="6"/>
      <c r="H11" s="7"/>
      <c r="I11" s="112" t="s">
        <v>47</v>
      </c>
      <c r="J11" s="90" t="s">
        <v>57</v>
      </c>
      <c r="K11" s="101" t="s">
        <v>48</v>
      </c>
      <c r="L11" s="90" t="s">
        <v>49</v>
      </c>
      <c r="M11" s="90" t="s">
        <v>50</v>
      </c>
      <c r="N11" s="94" t="s">
        <v>7</v>
      </c>
      <c r="O11" s="93"/>
      <c r="P11" s="90" t="s">
        <v>51</v>
      </c>
      <c r="Q11" s="91" t="s">
        <v>52</v>
      </c>
      <c r="R11" s="93"/>
      <c r="T11" s="112" t="s">
        <v>47</v>
      </c>
      <c r="U11" s="90" t="s">
        <v>57</v>
      </c>
      <c r="V11" s="101" t="s">
        <v>48</v>
      </c>
      <c r="W11" s="90" t="s">
        <v>49</v>
      </c>
      <c r="X11" s="90" t="s">
        <v>50</v>
      </c>
      <c r="Y11" s="94" t="s">
        <v>7</v>
      </c>
      <c r="Z11" s="93"/>
      <c r="AA11" s="90" t="s">
        <v>51</v>
      </c>
      <c r="AB11" s="91" t="s">
        <v>52</v>
      </c>
      <c r="AC11" s="93"/>
    </row>
    <row r="12" spans="1:29" ht="15.75">
      <c r="A12" s="17"/>
      <c r="B12" s="18" t="s">
        <v>54</v>
      </c>
      <c r="C12" s="18" t="s">
        <v>4</v>
      </c>
      <c r="D12" s="18" t="s">
        <v>9</v>
      </c>
      <c r="E12" s="18" t="s">
        <v>60</v>
      </c>
      <c r="F12" s="18" t="s">
        <v>23</v>
      </c>
      <c r="G12" s="18" t="s">
        <v>13</v>
      </c>
      <c r="H12" s="62"/>
      <c r="I12" s="102"/>
      <c r="J12" s="113"/>
      <c r="K12" s="104"/>
      <c r="L12" s="103"/>
      <c r="M12" s="114"/>
      <c r="N12" s="281"/>
      <c r="O12" s="282"/>
      <c r="P12" s="115"/>
      <c r="Q12" s="277"/>
      <c r="R12" s="278"/>
      <c r="T12" s="102"/>
      <c r="U12" s="113"/>
      <c r="V12" s="104"/>
      <c r="W12" s="103"/>
      <c r="X12" s="114"/>
      <c r="Y12" s="281"/>
      <c r="Z12" s="282"/>
      <c r="AA12" s="115"/>
      <c r="AB12" s="277"/>
      <c r="AC12" s="278"/>
    </row>
    <row r="13" spans="1:29">
      <c r="A13" s="17" t="s">
        <v>3</v>
      </c>
      <c r="B13" s="18" t="s">
        <v>10</v>
      </c>
      <c r="C13" s="18" t="s">
        <v>11</v>
      </c>
      <c r="D13" s="18" t="s">
        <v>20</v>
      </c>
      <c r="E13" s="18" t="s">
        <v>12</v>
      </c>
      <c r="F13" s="18" t="s">
        <v>12</v>
      </c>
      <c r="G13" s="18" t="s">
        <v>12</v>
      </c>
      <c r="H13" s="62"/>
      <c r="I13" s="90" t="s">
        <v>56</v>
      </c>
      <c r="J13" s="91" t="s">
        <v>53</v>
      </c>
      <c r="K13" s="92"/>
      <c r="L13" s="92"/>
      <c r="M13" s="93"/>
      <c r="N13" s="94" t="s">
        <v>54</v>
      </c>
      <c r="O13" s="93"/>
      <c r="P13" s="91" t="s">
        <v>55</v>
      </c>
      <c r="Q13" s="95"/>
      <c r="R13" s="96"/>
      <c r="T13" s="90" t="s">
        <v>56</v>
      </c>
      <c r="U13" s="91" t="s">
        <v>53</v>
      </c>
      <c r="V13" s="92"/>
      <c r="W13" s="92"/>
      <c r="X13" s="93"/>
      <c r="Y13" s="94" t="s">
        <v>54</v>
      </c>
      <c r="Z13" s="93"/>
      <c r="AA13" s="91" t="s">
        <v>55</v>
      </c>
      <c r="AB13" s="95"/>
      <c r="AC13" s="96"/>
    </row>
    <row r="14" spans="1:29" ht="15.75">
      <c r="A14" s="19"/>
      <c r="B14" s="20"/>
      <c r="C14" s="21"/>
      <c r="D14" s="22">
        <f>1-Fast_gjald_hlutfall</f>
        <v>1</v>
      </c>
      <c r="E14" s="20"/>
      <c r="F14" s="20"/>
      <c r="G14" s="20"/>
      <c r="H14" s="62"/>
      <c r="I14" s="97"/>
      <c r="J14" s="274"/>
      <c r="K14" s="275"/>
      <c r="L14" s="275"/>
      <c r="M14" s="276"/>
      <c r="N14" s="272"/>
      <c r="O14" s="273"/>
      <c r="P14" s="98"/>
      <c r="Q14" s="99"/>
      <c r="R14" s="100"/>
      <c r="T14" s="97"/>
      <c r="U14" s="274"/>
      <c r="V14" s="275"/>
      <c r="W14" s="275"/>
      <c r="X14" s="276"/>
      <c r="Y14" s="272"/>
      <c r="Z14" s="273"/>
      <c r="AA14" s="98"/>
      <c r="AB14" s="99"/>
      <c r="AC14" s="100"/>
    </row>
    <row r="15" spans="1:29">
      <c r="A15" s="5"/>
      <c r="B15" s="77"/>
      <c r="D15" s="3"/>
      <c r="E15" s="3"/>
      <c r="F15" s="3"/>
      <c r="I15" s="90" t="s">
        <v>47</v>
      </c>
      <c r="J15" s="90" t="s">
        <v>57</v>
      </c>
      <c r="K15" s="101" t="s">
        <v>48</v>
      </c>
      <c r="L15" s="90" t="s">
        <v>49</v>
      </c>
      <c r="M15" s="90" t="s">
        <v>50</v>
      </c>
      <c r="N15" s="94" t="s">
        <v>7</v>
      </c>
      <c r="O15" s="93"/>
      <c r="P15" s="90" t="s">
        <v>51</v>
      </c>
      <c r="Q15" s="91" t="s">
        <v>52</v>
      </c>
      <c r="R15" s="93"/>
      <c r="T15" s="90" t="s">
        <v>47</v>
      </c>
      <c r="U15" s="90" t="s">
        <v>57</v>
      </c>
      <c r="V15" s="101" t="s">
        <v>48</v>
      </c>
      <c r="W15" s="90" t="s">
        <v>49</v>
      </c>
      <c r="X15" s="90" t="s">
        <v>50</v>
      </c>
      <c r="Y15" s="94" t="s">
        <v>7</v>
      </c>
      <c r="Z15" s="93"/>
      <c r="AA15" s="90" t="s">
        <v>51</v>
      </c>
      <c r="AB15" s="91" t="s">
        <v>52</v>
      </c>
      <c r="AC15" s="93"/>
    </row>
    <row r="16" spans="1:29" ht="15.75">
      <c r="A16" s="5" t="str">
        <f>'Grunnur  '!A16</f>
        <v>92.1 Færðargreining</v>
      </c>
      <c r="B16" s="118"/>
      <c r="C16" s="34">
        <f>Smábíll_einv</f>
        <v>0</v>
      </c>
      <c r="D16" s="34">
        <f>C16*B16*$D$14</f>
        <v>0</v>
      </c>
      <c r="E16" s="34">
        <f>B16+'Reikningur 13'!E16</f>
        <v>0</v>
      </c>
      <c r="F16" s="34">
        <f>D16+'Reikningur 13'!F16</f>
        <v>0</v>
      </c>
      <c r="G16" s="39" t="str">
        <f>IF(F16=0," ",E16/'Grunnur  '!C16)</f>
        <v xml:space="preserve"> </v>
      </c>
      <c r="H16" s="39"/>
      <c r="I16" s="102"/>
      <c r="J16" s="103"/>
      <c r="K16" s="104"/>
      <c r="L16" s="103"/>
      <c r="M16" s="105"/>
      <c r="N16" s="279"/>
      <c r="O16" s="280"/>
      <c r="P16" s="97"/>
      <c r="Q16" s="277"/>
      <c r="R16" s="278"/>
      <c r="T16" s="102"/>
      <c r="U16" s="103"/>
      <c r="V16" s="104"/>
      <c r="W16" s="103"/>
      <c r="X16" s="105"/>
      <c r="Y16" s="279"/>
      <c r="Z16" s="280"/>
      <c r="AA16" s="97"/>
      <c r="AB16" s="277"/>
      <c r="AC16" s="278"/>
    </row>
    <row r="17" spans="1:29">
      <c r="A17" s="5" t="str">
        <f>'Grunnur  '!A17</f>
        <v>92.21 Snjómokstur og hálkuv.</v>
      </c>
      <c r="B17" s="189"/>
      <c r="C17" s="34">
        <f>Vörubíll_mokstur_einv</f>
        <v>0</v>
      </c>
      <c r="D17" s="34">
        <f t="shared" ref="D17:D24" si="0">C17*B17*$D$14</f>
        <v>0</v>
      </c>
      <c r="E17" s="34">
        <f>B17+'Reikningur 13'!E17</f>
        <v>0</v>
      </c>
      <c r="F17" s="34">
        <f>D17+'Reikningur 13'!F17</f>
        <v>0</v>
      </c>
      <c r="G17" s="39" t="str">
        <f>IF(F17=0," ",E17/'Grunnur  '!C17)</f>
        <v xml:space="preserve"> </v>
      </c>
      <c r="H17" s="39"/>
      <c r="I17" s="90" t="s">
        <v>56</v>
      </c>
      <c r="J17" s="91" t="s">
        <v>53</v>
      </c>
      <c r="K17" s="92"/>
      <c r="L17" s="92"/>
      <c r="M17" s="93"/>
      <c r="N17" s="94" t="s">
        <v>54</v>
      </c>
      <c r="O17" s="93"/>
      <c r="P17" s="91" t="s">
        <v>55</v>
      </c>
      <c r="Q17" s="95"/>
      <c r="R17" s="96"/>
      <c r="T17" s="90" t="s">
        <v>56</v>
      </c>
      <c r="U17" s="91" t="s">
        <v>53</v>
      </c>
      <c r="V17" s="92"/>
      <c r="W17" s="92"/>
      <c r="X17" s="93"/>
      <c r="Y17" s="94" t="s">
        <v>54</v>
      </c>
      <c r="Z17" s="93"/>
      <c r="AA17" s="91" t="s">
        <v>55</v>
      </c>
      <c r="AB17" s="95"/>
      <c r="AC17" s="96"/>
    </row>
    <row r="18" spans="1:29" ht="15.75">
      <c r="A18" s="5" t="str">
        <f>'Grunnur  '!A18</f>
        <v>92.22 Upprif með undirtönn</v>
      </c>
      <c r="B18" s="118"/>
      <c r="C18" s="34">
        <f>Vörubíll_undirtönn_einv</f>
        <v>0</v>
      </c>
      <c r="D18" s="34">
        <f t="shared" si="0"/>
        <v>0</v>
      </c>
      <c r="E18" s="34">
        <f>B18+'Reikningur 13'!E18</f>
        <v>0</v>
      </c>
      <c r="F18" s="34">
        <f>D18+'Reikningur 13'!F18</f>
        <v>0</v>
      </c>
      <c r="G18" s="39" t="str">
        <f>IF(F18=0," ",E18/'Grunnur  '!C18)</f>
        <v xml:space="preserve"> </v>
      </c>
      <c r="H18" s="39"/>
      <c r="I18" s="97"/>
      <c r="J18" s="274"/>
      <c r="K18" s="275"/>
      <c r="L18" s="275"/>
      <c r="M18" s="276"/>
      <c r="N18" s="272"/>
      <c r="O18" s="273"/>
      <c r="P18" s="98"/>
      <c r="Q18" s="99"/>
      <c r="R18" s="100"/>
      <c r="T18" s="97"/>
      <c r="U18" s="274"/>
      <c r="V18" s="275"/>
      <c r="W18" s="275"/>
      <c r="X18" s="276"/>
      <c r="Y18" s="272"/>
      <c r="Z18" s="273"/>
      <c r="AA18" s="98"/>
      <c r="AB18" s="99"/>
      <c r="AC18" s="100"/>
    </row>
    <row r="19" spans="1:29">
      <c r="A19" s="5" t="str">
        <f>'Grunnur  '!A19</f>
        <v>92.23 Lausakeyrsla vörub.</v>
      </c>
      <c r="B19" s="118"/>
      <c r="C19" s="34">
        <f>Vinnuvél_1_einv</f>
        <v>0</v>
      </c>
      <c r="D19" s="34">
        <f t="shared" si="0"/>
        <v>0</v>
      </c>
      <c r="E19" s="34">
        <f>B19+'Reikningur 13'!E19</f>
        <v>0</v>
      </c>
      <c r="F19" s="34">
        <f>D19+'Reikningur 13'!F19</f>
        <v>0</v>
      </c>
      <c r="G19" s="39" t="str">
        <f>IF(F19=0," ",E19/'Grunnur  '!C19)</f>
        <v xml:space="preserve"> </v>
      </c>
      <c r="H19" s="39"/>
      <c r="I19" s="90" t="s">
        <v>47</v>
      </c>
      <c r="J19" s="90" t="s">
        <v>57</v>
      </c>
      <c r="K19" s="101" t="s">
        <v>48</v>
      </c>
      <c r="L19" s="90" t="s">
        <v>49</v>
      </c>
      <c r="M19" s="90" t="s">
        <v>50</v>
      </c>
      <c r="N19" s="94" t="s">
        <v>7</v>
      </c>
      <c r="O19" s="93"/>
      <c r="P19" s="90" t="s">
        <v>51</v>
      </c>
      <c r="Q19" s="91" t="s">
        <v>52</v>
      </c>
      <c r="R19" s="93"/>
      <c r="T19" s="90" t="s">
        <v>47</v>
      </c>
      <c r="U19" s="90" t="s">
        <v>57</v>
      </c>
      <c r="V19" s="101" t="s">
        <v>48</v>
      </c>
      <c r="W19" s="90" t="s">
        <v>49</v>
      </c>
      <c r="X19" s="90" t="s">
        <v>50</v>
      </c>
      <c r="Y19" s="94" t="s">
        <v>7</v>
      </c>
      <c r="Z19" s="93"/>
      <c r="AA19" s="90" t="s">
        <v>51</v>
      </c>
      <c r="AB19" s="91" t="s">
        <v>52</v>
      </c>
      <c r="AC19" s="93"/>
    </row>
    <row r="20" spans="1:29" ht="15.75">
      <c r="A20" s="5" t="str">
        <f>'Grunnur  '!A20</f>
        <v>92.3 Snjómokstur með vinnuv.</v>
      </c>
      <c r="B20" s="118"/>
      <c r="C20" s="34">
        <f>Vinnuvél_2_einv</f>
        <v>0</v>
      </c>
      <c r="D20" s="34">
        <f t="shared" si="0"/>
        <v>0</v>
      </c>
      <c r="E20" s="34">
        <f>B20+'Reikningur 13'!E20</f>
        <v>0</v>
      </c>
      <c r="F20" s="34">
        <f>D20+'Reikningur 13'!F20</f>
        <v>0</v>
      </c>
      <c r="G20" s="39" t="str">
        <f>IF(F20=0," ",E20/'Grunnur  '!C20)</f>
        <v xml:space="preserve"> </v>
      </c>
      <c r="H20" s="39"/>
      <c r="I20" s="102"/>
      <c r="J20" s="103"/>
      <c r="K20" s="104"/>
      <c r="L20" s="103"/>
      <c r="M20" s="105"/>
      <c r="N20" s="132"/>
      <c r="O20" s="133"/>
      <c r="P20" s="97"/>
      <c r="Q20" s="125"/>
      <c r="R20" s="126"/>
      <c r="T20" s="102"/>
      <c r="U20" s="103"/>
      <c r="V20" s="104"/>
      <c r="W20" s="103"/>
      <c r="X20" s="105"/>
      <c r="Y20" s="252"/>
      <c r="Z20" s="253"/>
      <c r="AA20" s="97"/>
      <c r="AB20" s="250"/>
      <c r="AC20" s="251"/>
    </row>
    <row r="21" spans="1:29">
      <c r="A21" s="5" t="str">
        <f>'Grunnur  '!A21</f>
        <v xml:space="preserve">92.8 Biðtími </v>
      </c>
      <c r="B21" s="118"/>
      <c r="C21" s="34">
        <f>Vinnuvél_3_einv</f>
        <v>0</v>
      </c>
      <c r="D21" s="34">
        <f t="shared" si="0"/>
        <v>0</v>
      </c>
      <c r="E21" s="34">
        <f>B21+'Reikningur 13'!E21</f>
        <v>0</v>
      </c>
      <c r="F21" s="34">
        <f>D21+'Reikningur 13'!F21</f>
        <v>0</v>
      </c>
      <c r="G21" s="39" t="str">
        <f>IF(F21=0," ",E21/'Grunnur  '!C21)</f>
        <v xml:space="preserve"> </v>
      </c>
      <c r="H21" s="39"/>
      <c r="I21" s="90" t="s">
        <v>56</v>
      </c>
      <c r="J21" s="91" t="s">
        <v>53</v>
      </c>
      <c r="K21" s="92"/>
      <c r="L21" s="92"/>
      <c r="M21" s="93"/>
      <c r="N21" s="94" t="s">
        <v>54</v>
      </c>
      <c r="O21" s="93"/>
      <c r="P21" s="91" t="s">
        <v>55</v>
      </c>
      <c r="Q21" s="95"/>
      <c r="R21" s="96"/>
      <c r="T21" s="90" t="s">
        <v>56</v>
      </c>
      <c r="U21" s="91" t="s">
        <v>53</v>
      </c>
      <c r="V21" s="92"/>
      <c r="W21" s="92"/>
      <c r="X21" s="93"/>
      <c r="Y21" s="94" t="s">
        <v>54</v>
      </c>
      <c r="Z21" s="93"/>
      <c r="AA21" s="91" t="s">
        <v>55</v>
      </c>
      <c r="AB21" s="95"/>
      <c r="AC21" s="96"/>
    </row>
    <row r="22" spans="1:29" ht="15.75">
      <c r="A22" s="5">
        <f>'Grunnur  '!A22</f>
        <v>0</v>
      </c>
      <c r="B22" s="118"/>
      <c r="C22" s="34">
        <f>Vinnuvél_4_einv</f>
        <v>0</v>
      </c>
      <c r="D22" s="34">
        <f t="shared" si="0"/>
        <v>0</v>
      </c>
      <c r="E22" s="34">
        <f>B22+'Reikningur 13'!E22</f>
        <v>0</v>
      </c>
      <c r="F22" s="34">
        <f>D22+'Reikningur 13'!F22</f>
        <v>0</v>
      </c>
      <c r="G22" s="39" t="str">
        <f>IF(F22=0," ",E22/'Grunnur  '!C22)</f>
        <v xml:space="preserve"> </v>
      </c>
      <c r="H22" s="39"/>
      <c r="I22" s="97"/>
      <c r="J22" s="127"/>
      <c r="K22" s="128"/>
      <c r="L22" s="128"/>
      <c r="M22" s="129"/>
      <c r="N22" s="130"/>
      <c r="O22" s="131"/>
      <c r="P22" s="98"/>
      <c r="Q22" s="99"/>
      <c r="R22" s="100"/>
      <c r="T22" s="97"/>
      <c r="U22" s="247"/>
      <c r="V22" s="248"/>
      <c r="W22" s="248"/>
      <c r="X22" s="249"/>
      <c r="Y22" s="245"/>
      <c r="Z22" s="246"/>
      <c r="AA22" s="98"/>
      <c r="AB22" s="99"/>
      <c r="AC22" s="100"/>
    </row>
    <row r="23" spans="1:29">
      <c r="A23" s="5">
        <f>'Grunnur  '!A23</f>
        <v>0</v>
      </c>
      <c r="B23" s="118"/>
      <c r="C23" s="34">
        <f>Biðtími_smábíll_einv</f>
        <v>0</v>
      </c>
      <c r="D23" s="34">
        <f t="shared" si="0"/>
        <v>0</v>
      </c>
      <c r="E23" s="34">
        <f>B23+'Reikningur 13'!E23</f>
        <v>0</v>
      </c>
      <c r="F23" s="34">
        <f>D23+'Reikningur 13'!F23</f>
        <v>0</v>
      </c>
      <c r="G23" s="39" t="str">
        <f>IF(F23=0," ",E23/'Grunnur  '!C23)</f>
        <v xml:space="preserve"> </v>
      </c>
      <c r="H23" s="39"/>
      <c r="I23" s="90" t="s">
        <v>47</v>
      </c>
      <c r="J23" s="90" t="s">
        <v>57</v>
      </c>
      <c r="K23" s="101" t="s">
        <v>48</v>
      </c>
      <c r="L23" s="90" t="s">
        <v>49</v>
      </c>
      <c r="M23" s="90" t="s">
        <v>50</v>
      </c>
      <c r="N23" s="94" t="s">
        <v>7</v>
      </c>
      <c r="O23" s="93"/>
      <c r="P23" s="90" t="s">
        <v>51</v>
      </c>
      <c r="Q23" s="91" t="s">
        <v>52</v>
      </c>
      <c r="R23" s="93"/>
      <c r="T23" s="90" t="s">
        <v>47</v>
      </c>
      <c r="U23" s="90" t="s">
        <v>57</v>
      </c>
      <c r="V23" s="101" t="s">
        <v>48</v>
      </c>
      <c r="W23" s="90" t="s">
        <v>49</v>
      </c>
      <c r="X23" s="90" t="s">
        <v>50</v>
      </c>
      <c r="Y23" s="94" t="s">
        <v>7</v>
      </c>
      <c r="Z23" s="93"/>
      <c r="AA23" s="90" t="s">
        <v>51</v>
      </c>
      <c r="AB23" s="91" t="s">
        <v>52</v>
      </c>
      <c r="AC23" s="93"/>
    </row>
    <row r="24" spans="1:29" ht="15.75">
      <c r="A24" s="5">
        <f>'Grunnur  '!A24</f>
        <v>0</v>
      </c>
      <c r="B24" s="118"/>
      <c r="C24" s="59">
        <f>Biðtími_vörubíll_einv</f>
        <v>0</v>
      </c>
      <c r="D24" s="34">
        <f t="shared" si="0"/>
        <v>0</v>
      </c>
      <c r="E24" s="59">
        <f>B24+'Reikningur 13'!E24</f>
        <v>0</v>
      </c>
      <c r="F24" s="59">
        <f>D24+'Reikningur 13'!F24</f>
        <v>0</v>
      </c>
      <c r="G24" s="39" t="str">
        <f>IF(F24=0," ",E24/'Grunnur  '!C24)</f>
        <v xml:space="preserve"> </v>
      </c>
      <c r="H24" s="71"/>
      <c r="I24" s="102"/>
      <c r="J24" s="103"/>
      <c r="K24" s="104"/>
      <c r="L24" s="103"/>
      <c r="M24" s="105"/>
      <c r="N24" s="132"/>
      <c r="O24" s="133"/>
      <c r="P24" s="97"/>
      <c r="Q24" s="125"/>
      <c r="R24" s="126"/>
      <c r="T24" s="102"/>
      <c r="U24" s="103"/>
      <c r="V24" s="104"/>
      <c r="W24" s="103"/>
      <c r="X24" s="105"/>
      <c r="Y24" s="252"/>
      <c r="Z24" s="253"/>
      <c r="AA24" s="97"/>
      <c r="AB24" s="250"/>
      <c r="AC24" s="251"/>
    </row>
    <row r="25" spans="1:29" ht="13.5" thickBot="1">
      <c r="A25" s="23" t="s">
        <v>19</v>
      </c>
      <c r="B25" s="24"/>
      <c r="C25" s="23"/>
      <c r="D25" s="25">
        <f>SUM(D16:D24)</f>
        <v>0</v>
      </c>
      <c r="E25" s="24"/>
      <c r="F25" s="23">
        <f>SUM(F16:F24)</f>
        <v>0</v>
      </c>
      <c r="G25" s="26" t="e">
        <f>(F25/D14)/Heildarupphæð</f>
        <v>#DIV/0!</v>
      </c>
      <c r="H25" s="63"/>
      <c r="I25" s="90" t="s">
        <v>56</v>
      </c>
      <c r="J25" s="91" t="s">
        <v>53</v>
      </c>
      <c r="K25" s="92"/>
      <c r="L25" s="92"/>
      <c r="M25" s="93"/>
      <c r="N25" s="94" t="s">
        <v>54</v>
      </c>
      <c r="O25" s="93"/>
      <c r="P25" s="91" t="s">
        <v>55</v>
      </c>
      <c r="Q25" s="95"/>
      <c r="R25" s="96"/>
      <c r="T25" s="90" t="s">
        <v>56</v>
      </c>
      <c r="U25" s="91" t="s">
        <v>53</v>
      </c>
      <c r="V25" s="92"/>
      <c r="W25" s="92"/>
      <c r="X25" s="93"/>
      <c r="Y25" s="94" t="s">
        <v>54</v>
      </c>
      <c r="Z25" s="93"/>
      <c r="AA25" s="91" t="s">
        <v>55</v>
      </c>
      <c r="AB25" s="95"/>
      <c r="AC25" s="96"/>
    </row>
    <row r="26" spans="1:29" ht="16.5" thickTop="1">
      <c r="B26" s="10"/>
      <c r="C26" s="11"/>
      <c r="D26" s="12"/>
      <c r="E26" s="10"/>
      <c r="F26" s="10"/>
      <c r="G26" s="10"/>
      <c r="H26" s="10"/>
      <c r="I26" s="97"/>
      <c r="J26" s="127"/>
      <c r="K26" s="128"/>
      <c r="L26" s="128"/>
      <c r="M26" s="129"/>
      <c r="N26" s="130"/>
      <c r="O26" s="131"/>
      <c r="P26" s="98"/>
      <c r="Q26" s="99"/>
      <c r="R26" s="100"/>
      <c r="T26" s="97"/>
      <c r="U26" s="247"/>
      <c r="V26" s="248"/>
      <c r="W26" s="248"/>
      <c r="X26" s="249"/>
      <c r="Y26" s="245"/>
      <c r="Z26" s="246"/>
      <c r="AA26" s="98"/>
      <c r="AB26" s="99"/>
      <c r="AC26" s="100"/>
    </row>
    <row r="27" spans="1:29">
      <c r="G27" s="13"/>
      <c r="H27" s="13"/>
      <c r="I27" s="90" t="s">
        <v>47</v>
      </c>
      <c r="J27" s="90" t="s">
        <v>57</v>
      </c>
      <c r="K27" s="101" t="s">
        <v>48</v>
      </c>
      <c r="L27" s="90" t="s">
        <v>49</v>
      </c>
      <c r="M27" s="90" t="s">
        <v>50</v>
      </c>
      <c r="N27" s="94" t="s">
        <v>7</v>
      </c>
      <c r="O27" s="93"/>
      <c r="P27" s="90" t="s">
        <v>51</v>
      </c>
      <c r="Q27" s="91" t="s">
        <v>52</v>
      </c>
      <c r="R27" s="93"/>
      <c r="T27" s="90" t="s">
        <v>47</v>
      </c>
      <c r="U27" s="90" t="s">
        <v>57</v>
      </c>
      <c r="V27" s="101" t="s">
        <v>48</v>
      </c>
      <c r="W27" s="90" t="s">
        <v>49</v>
      </c>
      <c r="X27" s="90" t="s">
        <v>50</v>
      </c>
      <c r="Y27" s="94" t="s">
        <v>7</v>
      </c>
      <c r="Z27" s="93"/>
      <c r="AA27" s="90" t="s">
        <v>51</v>
      </c>
      <c r="AB27" s="91" t="s">
        <v>52</v>
      </c>
      <c r="AC27" s="93"/>
    </row>
    <row r="28" spans="1:29" ht="15.75">
      <c r="A28" s="41" t="s">
        <v>22</v>
      </c>
      <c r="B28" s="107"/>
      <c r="I28" s="102"/>
      <c r="J28" s="103"/>
      <c r="K28" s="104"/>
      <c r="L28" s="103"/>
      <c r="M28" s="105"/>
      <c r="N28" s="132"/>
      <c r="O28" s="133"/>
      <c r="P28" s="97"/>
      <c r="Q28" s="98"/>
      <c r="R28" s="106"/>
      <c r="T28" s="102"/>
      <c r="U28" s="103"/>
      <c r="V28" s="104"/>
      <c r="W28" s="103"/>
      <c r="X28" s="105"/>
      <c r="Y28" s="252"/>
      <c r="Z28" s="253"/>
      <c r="AA28" s="97"/>
      <c r="AB28" s="98"/>
      <c r="AC28" s="106"/>
    </row>
    <row r="29" spans="1:29">
      <c r="I29" s="90" t="s">
        <v>56</v>
      </c>
      <c r="J29" s="91" t="s">
        <v>53</v>
      </c>
      <c r="K29" s="92"/>
      <c r="L29" s="92"/>
      <c r="M29" s="93"/>
      <c r="N29" s="94" t="s">
        <v>54</v>
      </c>
      <c r="O29" s="93"/>
      <c r="P29" s="91" t="s">
        <v>55</v>
      </c>
      <c r="Q29" s="95"/>
      <c r="R29" s="96"/>
      <c r="T29" s="90" t="s">
        <v>56</v>
      </c>
      <c r="U29" s="91" t="s">
        <v>53</v>
      </c>
      <c r="V29" s="92"/>
      <c r="W29" s="92"/>
      <c r="X29" s="93"/>
      <c r="Y29" s="94" t="s">
        <v>54</v>
      </c>
      <c r="Z29" s="93"/>
      <c r="AA29" s="91" t="s">
        <v>55</v>
      </c>
      <c r="AB29" s="95"/>
      <c r="AC29" s="96"/>
    </row>
    <row r="30" spans="1:29" ht="15.75">
      <c r="A30" s="43" t="s">
        <v>9</v>
      </c>
      <c r="B30" s="44" t="s">
        <v>26</v>
      </c>
      <c r="C30" s="44" t="s">
        <v>27</v>
      </c>
      <c r="D30" s="44" t="s">
        <v>24</v>
      </c>
      <c r="E30" s="240" t="s">
        <v>76</v>
      </c>
      <c r="F30" s="240" t="s">
        <v>78</v>
      </c>
      <c r="I30" s="97"/>
      <c r="J30" s="127"/>
      <c r="K30" s="128"/>
      <c r="L30" s="128"/>
      <c r="M30" s="129"/>
      <c r="N30" s="130"/>
      <c r="O30" s="131"/>
      <c r="P30" s="98"/>
      <c r="Q30" s="99"/>
      <c r="R30" s="100"/>
      <c r="T30" s="97"/>
      <c r="U30" s="247"/>
      <c r="V30" s="248"/>
      <c r="W30" s="248"/>
      <c r="X30" s="249"/>
      <c r="Y30" s="245"/>
      <c r="Z30" s="246"/>
      <c r="AA30" s="98"/>
      <c r="AB30" s="99"/>
      <c r="AC30" s="100"/>
    </row>
    <row r="31" spans="1:29">
      <c r="A31" s="243" t="str">
        <f>IF(Fast_gjald_hlutfall=0.2,"Breytilegur kostnaður 80 %",IF(Fast_gjald_hlutfall=0.25,"Breytilegur kostnaður 75 %",IF(Fast_gjald_hlutfall=0.3,"Breytilegur kostnaður 70 %","Villa leiðr. breytil kostn.")))</f>
        <v>Villa leiðr. breytil kostn.</v>
      </c>
      <c r="B31" s="14">
        <f>F25</f>
        <v>0</v>
      </c>
      <c r="C31" s="14">
        <f>'Reikningur 13'!F25</f>
        <v>0</v>
      </c>
      <c r="D31" s="14">
        <f>B31-C31</f>
        <v>0</v>
      </c>
      <c r="I31" s="90" t="s">
        <v>47</v>
      </c>
      <c r="J31" s="90" t="s">
        <v>57</v>
      </c>
      <c r="K31" s="101" t="s">
        <v>48</v>
      </c>
      <c r="L31" s="90" t="s">
        <v>49</v>
      </c>
      <c r="M31" s="90" t="s">
        <v>50</v>
      </c>
      <c r="N31" s="94" t="s">
        <v>7</v>
      </c>
      <c r="O31" s="93"/>
      <c r="P31" s="90" t="s">
        <v>51</v>
      </c>
      <c r="Q31" s="91" t="s">
        <v>52</v>
      </c>
      <c r="R31" s="93"/>
      <c r="T31" s="90" t="s">
        <v>47</v>
      </c>
      <c r="U31" s="90" t="s">
        <v>57</v>
      </c>
      <c r="V31" s="101" t="s">
        <v>48</v>
      </c>
      <c r="W31" s="90" t="s">
        <v>49</v>
      </c>
      <c r="X31" s="90" t="s">
        <v>50</v>
      </c>
      <c r="Y31" s="94" t="s">
        <v>7</v>
      </c>
      <c r="Z31" s="93"/>
      <c r="AA31" s="90" t="s">
        <v>51</v>
      </c>
      <c r="AB31" s="91" t="s">
        <v>52</v>
      </c>
      <c r="AC31" s="93"/>
    </row>
    <row r="32" spans="1:29" ht="15.75">
      <c r="A32" s="242" t="s">
        <v>81</v>
      </c>
      <c r="B32" s="40" t="e">
        <f>IF(E32&lt;=F32,E32,F32)</f>
        <v>#DIV/0!</v>
      </c>
      <c r="C32" s="14" t="e">
        <f>'Reikningur 13'!B32</f>
        <v>#DIV/0!</v>
      </c>
      <c r="D32" s="14" t="e">
        <f>B32-C32</f>
        <v>#DIV/0!</v>
      </c>
      <c r="E32" s="239" t="e">
        <f>'Grunnur  '!$G$23*Fast_gjald_hlutfall/Fast_gjald_fjöldi_gjalddaga*$G$4</f>
        <v>#DIV/0!</v>
      </c>
      <c r="F32" s="10" t="e">
        <f>IF(G25*100&lt;=200,(Fast_gjald_kr.+'Grunnur  '!$G$23*('Reikningur 14'!G25*100+(100-'Reikningur 14'!G25*100)*Fast_gjald_hlutfall)/100)-(Fast_gjald_kr.+F25),(Fast_gjald_kr.+'Grunnur  '!$G$23*(('Reikningur 14'!G25*100+(100-200)*Fast_gjald_hlutfall+(200-'Reikningur 14'!G25*100)*0.1)/100)-(Fast_gjald_kr.+F25)))</f>
        <v>#DIV/0!</v>
      </c>
      <c r="I32" s="102"/>
      <c r="J32" s="103"/>
      <c r="K32" s="104"/>
      <c r="L32" s="103"/>
      <c r="M32" s="105"/>
      <c r="N32" s="132"/>
      <c r="O32" s="133"/>
      <c r="P32" s="97"/>
      <c r="Q32" s="98"/>
      <c r="R32" s="106"/>
      <c r="T32" s="102"/>
      <c r="U32" s="103"/>
      <c r="V32" s="104"/>
      <c r="W32" s="103"/>
      <c r="X32" s="105"/>
      <c r="Y32" s="252"/>
      <c r="Z32" s="253"/>
      <c r="AA32" s="97"/>
      <c r="AB32" s="98"/>
      <c r="AC32" s="106"/>
    </row>
    <row r="33" spans="1:29">
      <c r="A33" s="242" t="s">
        <v>80</v>
      </c>
      <c r="B33" s="15" t="e">
        <f>B31+B32</f>
        <v>#DIV/0!</v>
      </c>
      <c r="C33" s="15" t="e">
        <f>C31+C32</f>
        <v>#DIV/0!</v>
      </c>
      <c r="D33" s="15" t="e">
        <f>B33-C33</f>
        <v>#DIV/0!</v>
      </c>
      <c r="I33" s="90" t="s">
        <v>56</v>
      </c>
      <c r="J33" s="91" t="s">
        <v>53</v>
      </c>
      <c r="K33" s="92"/>
      <c r="L33" s="92"/>
      <c r="M33" s="93"/>
      <c r="N33" s="94" t="s">
        <v>54</v>
      </c>
      <c r="O33" s="93"/>
      <c r="P33" s="91" t="s">
        <v>55</v>
      </c>
      <c r="Q33" s="95"/>
      <c r="R33" s="96"/>
      <c r="T33" s="90" t="s">
        <v>56</v>
      </c>
      <c r="U33" s="91" t="s">
        <v>53</v>
      </c>
      <c r="V33" s="92"/>
      <c r="W33" s="92"/>
      <c r="X33" s="93"/>
      <c r="Y33" s="94" t="s">
        <v>54</v>
      </c>
      <c r="Z33" s="93"/>
      <c r="AA33" s="91" t="s">
        <v>55</v>
      </c>
      <c r="AB33" s="95"/>
      <c r="AC33" s="96"/>
    </row>
    <row r="34" spans="1:29" ht="15.75">
      <c r="A34" s="4" t="s">
        <v>14</v>
      </c>
      <c r="B34" s="14" t="e">
        <f>(Fast_gjald_kr./Fast_gjald_fjöldi_gjalddaga)*14</f>
        <v>#DIV/0!</v>
      </c>
      <c r="C34" s="14" t="e">
        <f>'Reikningur 13'!B34</f>
        <v>#DIV/0!</v>
      </c>
      <c r="D34" s="14" t="e">
        <f>B34-C34</f>
        <v>#DIV/0!</v>
      </c>
      <c r="I34" s="97"/>
      <c r="J34" s="127"/>
      <c r="K34" s="128"/>
      <c r="L34" s="128"/>
      <c r="M34" s="129"/>
      <c r="N34" s="130"/>
      <c r="O34" s="131"/>
      <c r="P34" s="98"/>
      <c r="Q34" s="99"/>
      <c r="R34" s="100"/>
      <c r="T34" s="97"/>
      <c r="U34" s="247"/>
      <c r="V34" s="248"/>
      <c r="W34" s="248"/>
      <c r="X34" s="249"/>
      <c r="Y34" s="245"/>
      <c r="Z34" s="246"/>
      <c r="AA34" s="98"/>
      <c r="AB34" s="99"/>
      <c r="AC34" s="100"/>
    </row>
    <row r="35" spans="1:29">
      <c r="A35" s="4" t="s">
        <v>19</v>
      </c>
      <c r="B35" s="14" t="e">
        <f>B33+B34</f>
        <v>#DIV/0!</v>
      </c>
      <c r="C35" s="14" t="e">
        <f>C33+C34</f>
        <v>#DIV/0!</v>
      </c>
      <c r="D35" s="14" t="e">
        <f>D33+D34</f>
        <v>#DIV/0!</v>
      </c>
      <c r="I35" s="90" t="s">
        <v>47</v>
      </c>
      <c r="J35" s="90" t="s">
        <v>57</v>
      </c>
      <c r="K35" s="101" t="s">
        <v>48</v>
      </c>
      <c r="L35" s="90" t="s">
        <v>49</v>
      </c>
      <c r="M35" s="90" t="s">
        <v>50</v>
      </c>
      <c r="N35" s="94" t="s">
        <v>7</v>
      </c>
      <c r="O35" s="93"/>
      <c r="P35" s="90" t="s">
        <v>51</v>
      </c>
      <c r="Q35" s="91" t="s">
        <v>52</v>
      </c>
      <c r="R35" s="93"/>
      <c r="T35" s="90" t="s">
        <v>47</v>
      </c>
      <c r="U35" s="90" t="s">
        <v>57</v>
      </c>
      <c r="V35" s="101" t="s">
        <v>48</v>
      </c>
      <c r="W35" s="90" t="s">
        <v>49</v>
      </c>
      <c r="X35" s="90" t="s">
        <v>50</v>
      </c>
      <c r="Y35" s="94" t="s">
        <v>7</v>
      </c>
      <c r="Z35" s="93"/>
      <c r="AA35" s="90" t="s">
        <v>51</v>
      </c>
      <c r="AB35" s="91" t="s">
        <v>52</v>
      </c>
      <c r="AC35" s="93"/>
    </row>
    <row r="36" spans="1:29" ht="15.75">
      <c r="A36" s="4" t="s">
        <v>21</v>
      </c>
      <c r="B36" s="14" t="e">
        <f>D36+C36</f>
        <v>#DIV/0!</v>
      </c>
      <c r="C36" s="14" t="e">
        <f>'Reikningur 13'!B36</f>
        <v>#DIV/0!</v>
      </c>
      <c r="D36" s="14" t="e">
        <f>D35*B28</f>
        <v>#DIV/0!</v>
      </c>
      <c r="I36" s="102"/>
      <c r="J36" s="103"/>
      <c r="K36" s="104"/>
      <c r="L36" s="103"/>
      <c r="M36" s="105"/>
      <c r="N36" s="132"/>
      <c r="O36" s="133"/>
      <c r="P36" s="97"/>
      <c r="Q36" s="98"/>
      <c r="R36" s="106"/>
      <c r="T36" s="102"/>
      <c r="U36" s="103"/>
      <c r="V36" s="104"/>
      <c r="W36" s="103"/>
      <c r="X36" s="105"/>
      <c r="Y36" s="252"/>
      <c r="Z36" s="253"/>
      <c r="AA36" s="97"/>
      <c r="AB36" s="98"/>
      <c r="AC36" s="106"/>
    </row>
    <row r="37" spans="1:29">
      <c r="A37" s="47" t="s">
        <v>28</v>
      </c>
      <c r="B37" s="55" t="e">
        <f>B35+B36</f>
        <v>#DIV/0!</v>
      </c>
      <c r="C37" s="55" t="e">
        <f>C35+C36</f>
        <v>#DIV/0!</v>
      </c>
      <c r="D37" s="56" t="e">
        <f>D35+D36</f>
        <v>#DIV/0!</v>
      </c>
      <c r="I37" s="90" t="s">
        <v>56</v>
      </c>
      <c r="J37" s="91" t="s">
        <v>53</v>
      </c>
      <c r="K37" s="92"/>
      <c r="L37" s="92"/>
      <c r="M37" s="93"/>
      <c r="N37" s="94" t="s">
        <v>54</v>
      </c>
      <c r="O37" s="93"/>
      <c r="P37" s="91" t="s">
        <v>55</v>
      </c>
      <c r="Q37" s="95"/>
      <c r="R37" s="96"/>
      <c r="T37" s="90" t="s">
        <v>56</v>
      </c>
      <c r="U37" s="91" t="s">
        <v>53</v>
      </c>
      <c r="V37" s="92"/>
      <c r="W37" s="92"/>
      <c r="X37" s="93"/>
      <c r="Y37" s="94" t="s">
        <v>54</v>
      </c>
      <c r="Z37" s="93"/>
      <c r="AA37" s="91" t="s">
        <v>55</v>
      </c>
      <c r="AB37" s="95"/>
      <c r="AC37" s="96"/>
    </row>
    <row r="38" spans="1:29" ht="15.75">
      <c r="A38" s="5"/>
      <c r="I38" s="97"/>
      <c r="J38" s="127"/>
      <c r="K38" s="128"/>
      <c r="L38" s="128"/>
      <c r="M38" s="129"/>
      <c r="N38" s="130"/>
      <c r="O38" s="131"/>
      <c r="P38" s="98"/>
      <c r="Q38" s="99"/>
      <c r="R38" s="100"/>
      <c r="T38" s="97"/>
      <c r="U38" s="247"/>
      <c r="V38" s="248"/>
      <c r="W38" s="248"/>
      <c r="X38" s="249"/>
      <c r="Y38" s="245"/>
      <c r="Z38" s="246"/>
      <c r="AA38" s="98"/>
      <c r="AB38" s="99"/>
      <c r="AC38" s="100"/>
    </row>
    <row r="39" spans="1:29">
      <c r="A39" s="5"/>
      <c r="C39" s="14"/>
      <c r="I39" s="90" t="s">
        <v>47</v>
      </c>
      <c r="J39" s="90" t="s">
        <v>57</v>
      </c>
      <c r="K39" s="101" t="s">
        <v>48</v>
      </c>
      <c r="L39" s="90" t="s">
        <v>49</v>
      </c>
      <c r="M39" s="90" t="s">
        <v>50</v>
      </c>
      <c r="N39" s="94" t="s">
        <v>7</v>
      </c>
      <c r="O39" s="93"/>
      <c r="P39" s="90" t="s">
        <v>51</v>
      </c>
      <c r="Q39" s="91" t="s">
        <v>52</v>
      </c>
      <c r="R39" s="93"/>
      <c r="T39" s="90" t="s">
        <v>47</v>
      </c>
      <c r="U39" s="90" t="s">
        <v>57</v>
      </c>
      <c r="V39" s="101" t="s">
        <v>48</v>
      </c>
      <c r="W39" s="90" t="s">
        <v>49</v>
      </c>
      <c r="X39" s="90" t="s">
        <v>50</v>
      </c>
      <c r="Y39" s="94" t="s">
        <v>7</v>
      </c>
      <c r="Z39" s="93"/>
      <c r="AA39" s="90" t="s">
        <v>51</v>
      </c>
      <c r="AB39" s="91" t="s">
        <v>52</v>
      </c>
      <c r="AC39" s="93"/>
    </row>
    <row r="40" spans="1:29" ht="15.75">
      <c r="A40" s="5"/>
      <c r="I40" s="102"/>
      <c r="J40" s="103"/>
      <c r="K40" s="104"/>
      <c r="L40" s="103"/>
      <c r="M40" s="105"/>
      <c r="N40" s="132"/>
      <c r="O40" s="133"/>
      <c r="P40" s="97"/>
      <c r="Q40" s="125"/>
      <c r="R40" s="126"/>
      <c r="T40" s="102"/>
      <c r="U40" s="103"/>
      <c r="V40" s="104"/>
      <c r="W40" s="103"/>
      <c r="X40" s="105"/>
      <c r="Y40" s="252"/>
      <c r="Z40" s="253"/>
      <c r="AA40" s="97"/>
      <c r="AB40" s="250"/>
      <c r="AC40" s="251"/>
    </row>
    <row r="41" spans="1:29">
      <c r="A41" s="14"/>
      <c r="I41" s="90" t="s">
        <v>56</v>
      </c>
      <c r="J41" s="91" t="s">
        <v>53</v>
      </c>
      <c r="K41" s="92"/>
      <c r="L41" s="92"/>
      <c r="M41" s="93"/>
      <c r="N41" s="94" t="s">
        <v>54</v>
      </c>
      <c r="O41" s="93"/>
      <c r="P41" s="91" t="s">
        <v>55</v>
      </c>
      <c r="Q41" s="95"/>
      <c r="R41" s="96"/>
      <c r="T41" s="90" t="s">
        <v>56</v>
      </c>
      <c r="U41" s="91" t="s">
        <v>53</v>
      </c>
      <c r="V41" s="92"/>
      <c r="W41" s="92"/>
      <c r="X41" s="93"/>
      <c r="Y41" s="94" t="s">
        <v>54</v>
      </c>
      <c r="Z41" s="93"/>
      <c r="AA41" s="91" t="s">
        <v>55</v>
      </c>
      <c r="AB41" s="95"/>
      <c r="AC41" s="96"/>
    </row>
    <row r="42" spans="1:29" ht="15.75">
      <c r="A42" s="5"/>
      <c r="I42" s="97"/>
      <c r="J42" s="127"/>
      <c r="K42" s="128"/>
      <c r="L42" s="128"/>
      <c r="M42" s="129"/>
      <c r="N42" s="130"/>
      <c r="O42" s="131"/>
      <c r="P42" s="98"/>
      <c r="Q42" s="99"/>
      <c r="R42" s="100"/>
      <c r="T42" s="97"/>
      <c r="U42" s="247"/>
      <c r="V42" s="248"/>
      <c r="W42" s="248"/>
      <c r="X42" s="249"/>
      <c r="Y42" s="245"/>
      <c r="Z42" s="246"/>
      <c r="AA42" s="98"/>
      <c r="AB42" s="99"/>
      <c r="AC42" s="100"/>
    </row>
    <row r="43" spans="1:29">
      <c r="I43" s="90" t="s">
        <v>47</v>
      </c>
      <c r="J43" s="90" t="s">
        <v>57</v>
      </c>
      <c r="K43" s="101" t="s">
        <v>48</v>
      </c>
      <c r="L43" s="90" t="s">
        <v>49</v>
      </c>
      <c r="M43" s="90" t="s">
        <v>50</v>
      </c>
      <c r="N43" s="94" t="s">
        <v>7</v>
      </c>
      <c r="O43" s="93"/>
      <c r="P43" s="90" t="s">
        <v>51</v>
      </c>
      <c r="Q43" s="91" t="s">
        <v>52</v>
      </c>
      <c r="R43" s="93"/>
      <c r="T43" s="90" t="s">
        <v>47</v>
      </c>
      <c r="U43" s="90" t="s">
        <v>57</v>
      </c>
      <c r="V43" s="101" t="s">
        <v>48</v>
      </c>
      <c r="W43" s="90" t="s">
        <v>49</v>
      </c>
      <c r="X43" s="90" t="s">
        <v>50</v>
      </c>
      <c r="Y43" s="94" t="s">
        <v>7</v>
      </c>
      <c r="Z43" s="93"/>
      <c r="AA43" s="90" t="s">
        <v>51</v>
      </c>
      <c r="AB43" s="91" t="s">
        <v>52</v>
      </c>
      <c r="AC43" s="93"/>
    </row>
    <row r="44" spans="1:29" ht="15.75">
      <c r="I44" s="102"/>
      <c r="J44" s="103"/>
      <c r="K44" s="104"/>
      <c r="L44" s="103"/>
      <c r="M44" s="105"/>
      <c r="N44" s="208"/>
      <c r="O44" s="209"/>
      <c r="P44" s="97"/>
      <c r="Q44" s="206"/>
      <c r="R44" s="207"/>
      <c r="T44" s="102"/>
      <c r="U44" s="103"/>
      <c r="V44" s="104"/>
      <c r="W44" s="103"/>
      <c r="X44" s="105"/>
      <c r="Y44" s="252"/>
      <c r="Z44" s="253"/>
      <c r="AA44" s="97"/>
      <c r="AB44" s="250"/>
      <c r="AC44" s="251"/>
    </row>
    <row r="45" spans="1:29">
      <c r="I45" s="90" t="s">
        <v>56</v>
      </c>
      <c r="J45" s="91" t="s">
        <v>53</v>
      </c>
      <c r="K45" s="92"/>
      <c r="L45" s="92"/>
      <c r="M45" s="93"/>
      <c r="N45" s="94" t="s">
        <v>54</v>
      </c>
      <c r="O45" s="93"/>
      <c r="P45" s="91" t="s">
        <v>55</v>
      </c>
      <c r="Q45" s="95"/>
      <c r="R45" s="96"/>
      <c r="T45" s="90" t="s">
        <v>56</v>
      </c>
      <c r="U45" s="91" t="s">
        <v>53</v>
      </c>
      <c r="V45" s="92"/>
      <c r="W45" s="92"/>
      <c r="X45" s="93"/>
      <c r="Y45" s="94" t="s">
        <v>54</v>
      </c>
      <c r="Z45" s="93"/>
      <c r="AA45" s="91" t="s">
        <v>55</v>
      </c>
      <c r="AB45" s="95"/>
      <c r="AC45" s="96"/>
    </row>
    <row r="46" spans="1:29" ht="15.75">
      <c r="I46" s="97"/>
      <c r="J46" s="203"/>
      <c r="K46" s="204"/>
      <c r="L46" s="204"/>
      <c r="M46" s="205"/>
      <c r="N46" s="201"/>
      <c r="O46" s="202"/>
      <c r="P46" s="98"/>
      <c r="Q46" s="99"/>
      <c r="R46" s="100"/>
      <c r="T46" s="97"/>
      <c r="U46" s="247"/>
      <c r="V46" s="248"/>
      <c r="W46" s="248"/>
      <c r="X46" s="249"/>
      <c r="Y46" s="245"/>
      <c r="Z46" s="246"/>
      <c r="AA46" s="98"/>
      <c r="AB46" s="99"/>
      <c r="AC46" s="100"/>
    </row>
    <row r="47" spans="1:29">
      <c r="I47" s="90" t="s">
        <v>47</v>
      </c>
      <c r="J47" s="90" t="s">
        <v>57</v>
      </c>
      <c r="K47" s="101" t="s">
        <v>48</v>
      </c>
      <c r="L47" s="90" t="s">
        <v>49</v>
      </c>
      <c r="M47" s="90" t="s">
        <v>50</v>
      </c>
      <c r="N47" s="94" t="s">
        <v>7</v>
      </c>
      <c r="O47" s="93"/>
      <c r="P47" s="90" t="s">
        <v>51</v>
      </c>
      <c r="Q47" s="91" t="s">
        <v>52</v>
      </c>
      <c r="R47" s="93"/>
      <c r="T47" s="90" t="s">
        <v>47</v>
      </c>
      <c r="U47" s="90" t="s">
        <v>57</v>
      </c>
      <c r="V47" s="101" t="s">
        <v>48</v>
      </c>
      <c r="W47" s="90" t="s">
        <v>49</v>
      </c>
      <c r="X47" s="90" t="s">
        <v>50</v>
      </c>
      <c r="Y47" s="94" t="s">
        <v>7</v>
      </c>
      <c r="Z47" s="93"/>
      <c r="AA47" s="90" t="s">
        <v>51</v>
      </c>
      <c r="AB47" s="91" t="s">
        <v>52</v>
      </c>
      <c r="AC47" s="93"/>
    </row>
    <row r="48" spans="1:29" ht="15.75">
      <c r="I48" s="102"/>
      <c r="J48" s="103"/>
      <c r="K48" s="104"/>
      <c r="L48" s="103"/>
      <c r="M48" s="105"/>
      <c r="N48" s="208"/>
      <c r="O48" s="209"/>
      <c r="P48" s="97"/>
      <c r="Q48" s="206"/>
      <c r="R48" s="207"/>
      <c r="T48" s="102"/>
      <c r="U48" s="103"/>
      <c r="V48" s="104"/>
      <c r="W48" s="103"/>
      <c r="X48" s="105"/>
      <c r="Y48" s="252"/>
      <c r="Z48" s="253"/>
      <c r="AA48" s="97"/>
      <c r="AB48" s="250"/>
      <c r="AC48" s="251"/>
    </row>
    <row r="49" spans="9:29">
      <c r="I49" s="90" t="s">
        <v>56</v>
      </c>
      <c r="J49" s="91" t="s">
        <v>53</v>
      </c>
      <c r="K49" s="92"/>
      <c r="L49" s="92"/>
      <c r="M49" s="93"/>
      <c r="N49" s="94" t="s">
        <v>54</v>
      </c>
      <c r="O49" s="93"/>
      <c r="P49" s="91" t="s">
        <v>55</v>
      </c>
      <c r="Q49" s="95"/>
      <c r="R49" s="96"/>
      <c r="T49" s="90" t="s">
        <v>56</v>
      </c>
      <c r="U49" s="91" t="s">
        <v>53</v>
      </c>
      <c r="V49" s="92"/>
      <c r="W49" s="92"/>
      <c r="X49" s="93"/>
      <c r="Y49" s="94" t="s">
        <v>54</v>
      </c>
      <c r="Z49" s="93"/>
      <c r="AA49" s="91" t="s">
        <v>55</v>
      </c>
      <c r="AB49" s="95"/>
      <c r="AC49" s="96"/>
    </row>
    <row r="50" spans="9:29" ht="15.75">
      <c r="I50" s="97"/>
      <c r="J50" s="203"/>
      <c r="K50" s="204"/>
      <c r="L50" s="204"/>
      <c r="M50" s="205"/>
      <c r="N50" s="201"/>
      <c r="O50" s="202"/>
      <c r="P50" s="98"/>
      <c r="Q50" s="99"/>
      <c r="R50" s="100"/>
      <c r="T50" s="97"/>
      <c r="U50" s="247"/>
      <c r="V50" s="248"/>
      <c r="W50" s="248"/>
      <c r="X50" s="249"/>
      <c r="Y50" s="245"/>
      <c r="Z50" s="246"/>
      <c r="AA50" s="98"/>
      <c r="AB50" s="99"/>
      <c r="AC50" s="100"/>
    </row>
    <row r="51" spans="9:29">
      <c r="I51" s="90" t="s">
        <v>47</v>
      </c>
      <c r="J51" s="90" t="s">
        <v>57</v>
      </c>
      <c r="K51" s="101" t="s">
        <v>48</v>
      </c>
      <c r="L51" s="90" t="s">
        <v>49</v>
      </c>
      <c r="M51" s="90" t="s">
        <v>50</v>
      </c>
      <c r="N51" s="94" t="s">
        <v>7</v>
      </c>
      <c r="O51" s="93"/>
      <c r="P51" s="90" t="s">
        <v>51</v>
      </c>
      <c r="Q51" s="91" t="s">
        <v>52</v>
      </c>
      <c r="R51" s="93"/>
      <c r="T51" s="90" t="s">
        <v>47</v>
      </c>
      <c r="U51" s="90" t="s">
        <v>57</v>
      </c>
      <c r="V51" s="101" t="s">
        <v>48</v>
      </c>
      <c r="W51" s="90" t="s">
        <v>49</v>
      </c>
      <c r="X51" s="90" t="s">
        <v>50</v>
      </c>
      <c r="Y51" s="94" t="s">
        <v>7</v>
      </c>
      <c r="Z51" s="93"/>
      <c r="AA51" s="90" t="s">
        <v>51</v>
      </c>
      <c r="AB51" s="91" t="s">
        <v>52</v>
      </c>
      <c r="AC51" s="93"/>
    </row>
    <row r="52" spans="9:29" ht="15.75">
      <c r="I52" s="102"/>
      <c r="J52" s="103"/>
      <c r="K52" s="104"/>
      <c r="L52" s="103"/>
      <c r="M52" s="105"/>
      <c r="N52" s="208"/>
      <c r="O52" s="209"/>
      <c r="P52" s="97"/>
      <c r="Q52" s="206"/>
      <c r="R52" s="207"/>
      <c r="T52" s="102"/>
      <c r="U52" s="103"/>
      <c r="V52" s="104"/>
      <c r="W52" s="103"/>
      <c r="X52" s="105"/>
      <c r="Y52" s="252"/>
      <c r="Z52" s="253"/>
      <c r="AA52" s="97"/>
      <c r="AB52" s="250"/>
      <c r="AC52" s="251"/>
    </row>
    <row r="53" spans="9:29">
      <c r="I53" s="90" t="s">
        <v>56</v>
      </c>
      <c r="J53" s="91" t="s">
        <v>53</v>
      </c>
      <c r="K53" s="92"/>
      <c r="L53" s="92"/>
      <c r="M53" s="93"/>
      <c r="N53" s="94" t="s">
        <v>54</v>
      </c>
      <c r="O53" s="93"/>
      <c r="P53" s="91" t="s">
        <v>55</v>
      </c>
      <c r="Q53" s="95"/>
      <c r="R53" s="96"/>
      <c r="T53" s="90" t="s">
        <v>56</v>
      </c>
      <c r="U53" s="91" t="s">
        <v>53</v>
      </c>
      <c r="V53" s="92"/>
      <c r="W53" s="92"/>
      <c r="X53" s="93"/>
      <c r="Y53" s="94" t="s">
        <v>54</v>
      </c>
      <c r="Z53" s="93"/>
      <c r="AA53" s="91" t="s">
        <v>55</v>
      </c>
      <c r="AB53" s="95"/>
      <c r="AC53" s="96"/>
    </row>
    <row r="54" spans="9:29" ht="15.75">
      <c r="I54" s="97"/>
      <c r="J54" s="203"/>
      <c r="K54" s="204"/>
      <c r="L54" s="204"/>
      <c r="M54" s="205"/>
      <c r="N54" s="201"/>
      <c r="O54" s="202"/>
      <c r="P54" s="98"/>
      <c r="Q54" s="99"/>
      <c r="R54" s="100"/>
      <c r="T54" s="97"/>
      <c r="U54" s="247"/>
      <c r="V54" s="248"/>
      <c r="W54" s="248"/>
      <c r="X54" s="249"/>
      <c r="Y54" s="245"/>
      <c r="Z54" s="246"/>
      <c r="AA54" s="98"/>
      <c r="AB54" s="99"/>
      <c r="AC54" s="100"/>
    </row>
    <row r="55" spans="9:29">
      <c r="T55" s="255"/>
      <c r="U55" s="255"/>
      <c r="V55" s="256"/>
      <c r="W55" s="255"/>
      <c r="X55" s="255"/>
      <c r="Y55" s="257"/>
      <c r="Z55" s="255"/>
      <c r="AA55" s="255"/>
      <c r="AB55" s="255"/>
      <c r="AC55" s="255"/>
    </row>
    <row r="56" spans="9:29" ht="15.75">
      <c r="T56" s="258"/>
      <c r="U56" s="259"/>
      <c r="V56" s="259"/>
      <c r="W56" s="259"/>
      <c r="X56" s="260"/>
      <c r="Y56" s="261"/>
      <c r="Z56" s="261"/>
      <c r="AA56" s="262"/>
      <c r="AB56" s="263"/>
      <c r="AC56" s="263"/>
    </row>
    <row r="57" spans="9:29">
      <c r="T57" s="255"/>
      <c r="U57" s="255"/>
      <c r="V57" s="255"/>
      <c r="W57" s="255"/>
      <c r="X57" s="255"/>
      <c r="Y57" s="257"/>
      <c r="Z57" s="255"/>
      <c r="AA57" s="255"/>
      <c r="AB57" s="255"/>
      <c r="AC57" s="255"/>
    </row>
    <row r="58" spans="9:29" ht="15.75">
      <c r="T58" s="262"/>
      <c r="U58" s="264"/>
      <c r="V58" s="264"/>
      <c r="W58" s="264"/>
      <c r="X58" s="264"/>
      <c r="Y58" s="265"/>
      <c r="Z58" s="265"/>
      <c r="AA58" s="262"/>
      <c r="AB58" s="262"/>
      <c r="AC58" s="262"/>
    </row>
  </sheetData>
  <sheetProtection password="D042" sheet="1" objects="1" scenarios="1"/>
  <mergeCells count="27">
    <mergeCell ref="U14:X14"/>
    <mergeCell ref="Y14:Z14"/>
    <mergeCell ref="Y16:Z16"/>
    <mergeCell ref="AB16:AC16"/>
    <mergeCell ref="U18:X18"/>
    <mergeCell ref="Y18:Z18"/>
    <mergeCell ref="Y3:Z3"/>
    <mergeCell ref="AB3:AC3"/>
    <mergeCell ref="AB7:AC7"/>
    <mergeCell ref="Y12:Z12"/>
    <mergeCell ref="AB12:AC12"/>
    <mergeCell ref="A5:B5"/>
    <mergeCell ref="C5:G5"/>
    <mergeCell ref="N18:O18"/>
    <mergeCell ref="J18:M18"/>
    <mergeCell ref="Q3:R3"/>
    <mergeCell ref="Q7:R7"/>
    <mergeCell ref="N3:O3"/>
    <mergeCell ref="Q16:R16"/>
    <mergeCell ref="A7:D7"/>
    <mergeCell ref="E7:G7"/>
    <mergeCell ref="A9:C9"/>
    <mergeCell ref="Q12:R12"/>
    <mergeCell ref="N16:O16"/>
    <mergeCell ref="N14:O14"/>
    <mergeCell ref="J14:M14"/>
    <mergeCell ref="N12:O12"/>
  </mergeCells>
  <phoneticPr fontId="3" type="noConversion"/>
  <pageMargins left="0.86614173228346458" right="0.35433070866141736" top="0.78740157480314965" bottom="0.59055118110236227" header="0.51181102362204722" footer="0.51181102362204722"/>
  <pageSetup paperSize="9" scale="90" orientation="portrait" r:id="rId1"/>
  <headerFooter alignWithMargins="0"/>
  <colBreaks count="1" manualBreakCount="1">
    <brk id="7" max="1048575" man="1"/>
  </colBreaks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C58"/>
  <sheetViews>
    <sheetView workbookViewId="0">
      <selection activeCell="B35" sqref="B35"/>
    </sheetView>
  </sheetViews>
  <sheetFormatPr defaultRowHeight="12.75"/>
  <cols>
    <col min="1" max="1" width="25.42578125" customWidth="1"/>
    <col min="2" max="2" width="14.28515625" customWidth="1"/>
    <col min="3" max="3" width="13.5703125" customWidth="1"/>
    <col min="4" max="4" width="12.5703125" customWidth="1"/>
    <col min="5" max="5" width="9.5703125" customWidth="1"/>
    <col min="6" max="6" width="11.42578125" customWidth="1"/>
    <col min="7" max="7" width="9.85546875" customWidth="1"/>
    <col min="8" max="8" width="5.42578125" customWidth="1"/>
    <col min="9" max="9" width="10.42578125" customWidth="1"/>
    <col min="11" max="11" width="12.140625" customWidth="1"/>
    <col min="12" max="12" width="3.42578125" customWidth="1"/>
    <col min="13" max="13" width="8.85546875" customWidth="1"/>
    <col min="19" max="19" width="5.7109375" customWidth="1"/>
    <col min="20" max="20" width="10.42578125" customWidth="1"/>
    <col min="22" max="22" width="12.140625" customWidth="1"/>
    <col min="23" max="23" width="3.42578125" customWidth="1"/>
    <col min="24" max="24" width="8.85546875" customWidth="1"/>
    <col min="29" max="29" width="9.140625" customWidth="1"/>
  </cols>
  <sheetData>
    <row r="1" spans="1:29" ht="15.75">
      <c r="A1" s="2" t="s">
        <v>1</v>
      </c>
      <c r="I1" s="2" t="s">
        <v>1</v>
      </c>
      <c r="J1" s="110"/>
      <c r="K1" s="110"/>
      <c r="L1" s="110"/>
      <c r="M1" s="110"/>
      <c r="N1" s="111"/>
      <c r="O1" s="110"/>
      <c r="P1" s="110"/>
      <c r="Q1" s="110"/>
      <c r="R1" s="110"/>
      <c r="T1" s="2" t="s">
        <v>1</v>
      </c>
      <c r="U1" s="110"/>
      <c r="V1" s="110"/>
      <c r="W1" s="110"/>
      <c r="X1" s="110"/>
      <c r="Y1" s="111"/>
      <c r="Z1" s="110"/>
      <c r="AA1" s="110"/>
      <c r="AB1" s="110"/>
      <c r="AC1" s="110"/>
    </row>
    <row r="2" spans="1:29">
      <c r="I2" s="138"/>
      <c r="J2" s="138"/>
      <c r="K2" s="150"/>
      <c r="L2" s="138"/>
      <c r="M2" s="138"/>
      <c r="N2" s="139"/>
      <c r="O2" s="138"/>
      <c r="P2" s="138"/>
      <c r="Q2" s="138"/>
      <c r="R2" s="138"/>
      <c r="T2" s="138"/>
      <c r="U2" s="138"/>
      <c r="V2" s="150"/>
      <c r="W2" s="138"/>
      <c r="X2" s="138"/>
      <c r="Y2" s="139"/>
      <c r="Z2" s="138"/>
      <c r="AA2" s="138"/>
      <c r="AB2" s="138"/>
      <c r="AC2" s="138"/>
    </row>
    <row r="3" spans="1:29" ht="18">
      <c r="A3" s="1" t="s">
        <v>0</v>
      </c>
      <c r="I3" s="1" t="s">
        <v>0</v>
      </c>
      <c r="J3" s="152"/>
      <c r="K3" s="153"/>
      <c r="L3" s="153"/>
      <c r="M3" s="154"/>
      <c r="N3" s="283"/>
      <c r="O3" s="283"/>
      <c r="P3" s="155"/>
      <c r="Q3" s="284"/>
      <c r="R3" s="284"/>
      <c r="T3" s="1" t="s">
        <v>0</v>
      </c>
      <c r="U3" s="152"/>
      <c r="V3" s="153"/>
      <c r="W3" s="153"/>
      <c r="X3" s="154"/>
      <c r="Y3" s="283"/>
      <c r="Z3" s="283"/>
      <c r="AA3" s="155"/>
      <c r="AB3" s="284"/>
      <c r="AC3" s="284"/>
    </row>
    <row r="4" spans="1:29" ht="15.75">
      <c r="F4" s="122" t="s">
        <v>79</v>
      </c>
      <c r="G4" s="177">
        <v>15</v>
      </c>
      <c r="I4" s="138"/>
      <c r="J4" s="138"/>
      <c r="K4" s="138"/>
      <c r="L4" s="138"/>
      <c r="M4" s="138"/>
      <c r="N4" s="139"/>
      <c r="O4" s="138"/>
      <c r="P4" s="138"/>
      <c r="Q4" s="138"/>
      <c r="R4" s="122" t="s">
        <v>74</v>
      </c>
      <c r="T4" s="138"/>
      <c r="U4" s="138"/>
      <c r="V4" s="138"/>
      <c r="W4" s="138"/>
      <c r="X4" s="138"/>
      <c r="Y4" s="139"/>
      <c r="Z4" s="138"/>
      <c r="AA4" s="138"/>
      <c r="AB4" s="138"/>
      <c r="AC4" s="122" t="s">
        <v>74</v>
      </c>
    </row>
    <row r="5" spans="1:29" ht="15.75">
      <c r="A5" s="285" t="str">
        <f>'Reikningur 1'!A5:G5</f>
        <v xml:space="preserve">Heiti verks: </v>
      </c>
      <c r="B5" s="285"/>
      <c r="C5" s="287"/>
      <c r="D5" s="287"/>
      <c r="E5" s="287"/>
      <c r="F5" s="287"/>
      <c r="G5" s="287"/>
      <c r="H5" s="3"/>
      <c r="I5" s="159" t="str">
        <f>'Grunnur  '!A5</f>
        <v xml:space="preserve">Heiti verks: </v>
      </c>
      <c r="J5" s="171"/>
      <c r="K5" s="171"/>
      <c r="L5" s="171"/>
      <c r="M5" s="171"/>
      <c r="N5" s="179"/>
      <c r="O5" s="179"/>
      <c r="P5" s="159"/>
      <c r="Q5" s="159"/>
      <c r="R5" s="159"/>
      <c r="T5" s="159" t="str">
        <f>'Grunnur  '!$A$5</f>
        <v xml:space="preserve">Heiti verks: </v>
      </c>
      <c r="U5" s="171"/>
      <c r="V5" s="171"/>
      <c r="W5" s="171"/>
      <c r="X5" s="171"/>
      <c r="Y5" s="179"/>
      <c r="Z5" s="179"/>
      <c r="AA5" s="159"/>
      <c r="AB5" s="156"/>
      <c r="AC5" s="156"/>
    </row>
    <row r="6" spans="1:29" ht="15.75">
      <c r="F6" s="42"/>
      <c r="G6" s="121"/>
      <c r="H6" s="42"/>
      <c r="I6" s="170"/>
      <c r="J6" s="170"/>
      <c r="K6" s="172"/>
      <c r="L6" s="170"/>
      <c r="M6" s="170"/>
      <c r="N6" s="173"/>
      <c r="O6" s="170"/>
      <c r="P6" s="170"/>
      <c r="Q6" s="170"/>
      <c r="R6" s="170"/>
      <c r="T6" s="170"/>
      <c r="U6" s="170"/>
      <c r="V6" s="172"/>
      <c r="W6" s="170"/>
      <c r="X6" s="170"/>
      <c r="Y6" s="173"/>
      <c r="Z6" s="170"/>
      <c r="AA6" s="170"/>
      <c r="AB6" s="138"/>
      <c r="AC6" s="138"/>
    </row>
    <row r="7" spans="1:29" ht="15.75">
      <c r="A7" s="285" t="str">
        <f>'Reikningur 1'!A7:D7</f>
        <v xml:space="preserve">Verktaki:  </v>
      </c>
      <c r="B7" s="285"/>
      <c r="C7" s="285"/>
      <c r="D7" s="285"/>
      <c r="E7" s="286" t="str">
        <f>'Reikningur 1'!E7:G7</f>
        <v xml:space="preserve">kt: </v>
      </c>
      <c r="F7" s="286"/>
      <c r="G7" s="286"/>
      <c r="H7" s="200"/>
      <c r="I7" s="160" t="str">
        <f>'Grunnur  '!A7</f>
        <v xml:space="preserve">Verktaki:  </v>
      </c>
      <c r="J7" s="159"/>
      <c r="K7" s="159"/>
      <c r="L7" s="159"/>
      <c r="M7" s="211"/>
      <c r="N7" s="166"/>
      <c r="O7" s="166" t="str">
        <f>Kennitala</f>
        <v xml:space="preserve">kt: </v>
      </c>
      <c r="P7" s="159"/>
      <c r="Q7" s="289"/>
      <c r="R7" s="289"/>
      <c r="T7" s="160" t="str">
        <f>'Grunnur  '!$A$7</f>
        <v xml:space="preserve">Verktaki:  </v>
      </c>
      <c r="U7" s="159"/>
      <c r="V7" s="159"/>
      <c r="W7" s="159"/>
      <c r="X7" s="254"/>
      <c r="Y7" s="166"/>
      <c r="Z7" s="166" t="str">
        <f>Kennitala</f>
        <v xml:space="preserve">kt: </v>
      </c>
      <c r="AA7" s="159"/>
      <c r="AB7" s="284"/>
      <c r="AC7" s="284"/>
    </row>
    <row r="8" spans="1:29" ht="15">
      <c r="F8" s="116">
        <f>TYPE(G6)</f>
        <v>1</v>
      </c>
      <c r="G8" s="116" t="b">
        <f>IF(F8=2,IF(G25&lt;=100%,2,0))</f>
        <v>0</v>
      </c>
      <c r="H8" s="7"/>
      <c r="I8" s="170"/>
      <c r="J8" s="170"/>
      <c r="K8" s="170"/>
      <c r="L8" s="170"/>
      <c r="M8" s="170"/>
      <c r="N8" s="173"/>
      <c r="O8" s="170"/>
      <c r="P8" s="170"/>
      <c r="Q8" s="170"/>
      <c r="R8" s="170"/>
      <c r="T8" s="170"/>
      <c r="U8" s="170"/>
      <c r="V8" s="170"/>
      <c r="W8" s="170"/>
      <c r="X8" s="170"/>
      <c r="Y8" s="173"/>
      <c r="Z8" s="170"/>
      <c r="AA8" s="170"/>
      <c r="AB8" s="138"/>
      <c r="AC8" s="138"/>
    </row>
    <row r="9" spans="1:29" ht="15.75">
      <c r="A9" s="268" t="s">
        <v>2</v>
      </c>
      <c r="B9" s="268"/>
      <c r="C9" s="268"/>
      <c r="D9" s="87" t="s">
        <v>32</v>
      </c>
      <c r="E9" s="88"/>
      <c r="F9" s="89"/>
      <c r="G9" s="89"/>
      <c r="H9" s="64"/>
      <c r="I9" s="164" t="str">
        <f>A9</f>
        <v>Tímabil:</v>
      </c>
      <c r="J9" s="181"/>
      <c r="K9" s="181"/>
      <c r="L9" s="181"/>
      <c r="M9" s="181"/>
      <c r="N9" s="163"/>
      <c r="O9" s="163" t="str">
        <f>D9</f>
        <v>Dagsetn. verkstöðu:</v>
      </c>
      <c r="P9" s="164"/>
      <c r="Q9" s="164"/>
      <c r="R9" s="164"/>
      <c r="T9" s="164" t="str">
        <f>$A$9</f>
        <v>Tímabil:</v>
      </c>
      <c r="U9" s="181"/>
      <c r="V9" s="181"/>
      <c r="W9" s="181"/>
      <c r="X9" s="181"/>
      <c r="Y9" s="163"/>
      <c r="Z9" s="163" t="str">
        <f>$D$9</f>
        <v>Dagsetn. verkstöðu:</v>
      </c>
      <c r="AA9" s="164"/>
      <c r="AB9" s="143"/>
      <c r="AC9" s="143"/>
    </row>
    <row r="10" spans="1:29">
      <c r="H10" s="7"/>
      <c r="I10" s="138"/>
      <c r="J10" s="138"/>
      <c r="K10" s="150"/>
      <c r="L10" s="138"/>
      <c r="M10" s="138"/>
      <c r="N10" s="139"/>
      <c r="O10" s="138"/>
      <c r="P10" s="138"/>
      <c r="Q10" s="138"/>
      <c r="R10" s="138"/>
      <c r="T10" s="138"/>
      <c r="U10" s="138"/>
      <c r="V10" s="150"/>
      <c r="W10" s="138"/>
      <c r="X10" s="138"/>
      <c r="Y10" s="139"/>
      <c r="Z10" s="138"/>
      <c r="AA10" s="138"/>
      <c r="AB10" s="138"/>
      <c r="AC10" s="138"/>
    </row>
    <row r="11" spans="1:29">
      <c r="A11" s="6"/>
      <c r="B11" s="6"/>
      <c r="C11" s="6"/>
      <c r="D11" s="6"/>
      <c r="E11" s="6"/>
      <c r="F11" s="6"/>
      <c r="G11" s="6"/>
      <c r="H11" s="7"/>
      <c r="I11" s="112" t="s">
        <v>47</v>
      </c>
      <c r="J11" s="90" t="s">
        <v>57</v>
      </c>
      <c r="K11" s="101" t="s">
        <v>48</v>
      </c>
      <c r="L11" s="90" t="s">
        <v>49</v>
      </c>
      <c r="M11" s="90" t="s">
        <v>50</v>
      </c>
      <c r="N11" s="94" t="s">
        <v>7</v>
      </c>
      <c r="O11" s="93"/>
      <c r="P11" s="90" t="s">
        <v>51</v>
      </c>
      <c r="Q11" s="91" t="s">
        <v>52</v>
      </c>
      <c r="R11" s="93"/>
      <c r="T11" s="112" t="s">
        <v>47</v>
      </c>
      <c r="U11" s="90" t="s">
        <v>57</v>
      </c>
      <c r="V11" s="101" t="s">
        <v>48</v>
      </c>
      <c r="W11" s="90" t="s">
        <v>49</v>
      </c>
      <c r="X11" s="90" t="s">
        <v>50</v>
      </c>
      <c r="Y11" s="94" t="s">
        <v>7</v>
      </c>
      <c r="Z11" s="93"/>
      <c r="AA11" s="90" t="s">
        <v>51</v>
      </c>
      <c r="AB11" s="91" t="s">
        <v>52</v>
      </c>
      <c r="AC11" s="93"/>
    </row>
    <row r="12" spans="1:29" ht="15.75">
      <c r="A12" s="17"/>
      <c r="B12" s="18" t="s">
        <v>54</v>
      </c>
      <c r="C12" s="18" t="s">
        <v>4</v>
      </c>
      <c r="D12" s="18" t="s">
        <v>9</v>
      </c>
      <c r="E12" s="18" t="s">
        <v>60</v>
      </c>
      <c r="F12" s="18" t="s">
        <v>23</v>
      </c>
      <c r="G12" s="18" t="s">
        <v>13</v>
      </c>
      <c r="H12" s="62"/>
      <c r="I12" s="102"/>
      <c r="J12" s="113"/>
      <c r="K12" s="104"/>
      <c r="L12" s="103"/>
      <c r="M12" s="114"/>
      <c r="N12" s="281"/>
      <c r="O12" s="282"/>
      <c r="P12" s="115"/>
      <c r="Q12" s="277"/>
      <c r="R12" s="278"/>
      <c r="T12" s="102"/>
      <c r="U12" s="113"/>
      <c r="V12" s="104"/>
      <c r="W12" s="103"/>
      <c r="X12" s="114"/>
      <c r="Y12" s="281"/>
      <c r="Z12" s="282"/>
      <c r="AA12" s="115"/>
      <c r="AB12" s="277"/>
      <c r="AC12" s="278"/>
    </row>
    <row r="13" spans="1:29">
      <c r="A13" s="17" t="s">
        <v>3</v>
      </c>
      <c r="B13" s="18" t="s">
        <v>10</v>
      </c>
      <c r="C13" s="18" t="s">
        <v>11</v>
      </c>
      <c r="D13" s="18" t="s">
        <v>20</v>
      </c>
      <c r="E13" s="18" t="s">
        <v>12</v>
      </c>
      <c r="F13" s="18" t="s">
        <v>12</v>
      </c>
      <c r="G13" s="18" t="s">
        <v>12</v>
      </c>
      <c r="H13" s="62"/>
      <c r="I13" s="90" t="s">
        <v>56</v>
      </c>
      <c r="J13" s="91" t="s">
        <v>53</v>
      </c>
      <c r="K13" s="92"/>
      <c r="L13" s="92"/>
      <c r="M13" s="93"/>
      <c r="N13" s="94" t="s">
        <v>54</v>
      </c>
      <c r="O13" s="93"/>
      <c r="P13" s="91" t="s">
        <v>55</v>
      </c>
      <c r="Q13" s="95"/>
      <c r="R13" s="96"/>
      <c r="T13" s="90" t="s">
        <v>56</v>
      </c>
      <c r="U13" s="91" t="s">
        <v>53</v>
      </c>
      <c r="V13" s="92"/>
      <c r="W13" s="92"/>
      <c r="X13" s="93"/>
      <c r="Y13" s="94" t="s">
        <v>54</v>
      </c>
      <c r="Z13" s="93"/>
      <c r="AA13" s="91" t="s">
        <v>55</v>
      </c>
      <c r="AB13" s="95"/>
      <c r="AC13" s="96"/>
    </row>
    <row r="14" spans="1:29" ht="15.75">
      <c r="A14" s="19"/>
      <c r="B14" s="20"/>
      <c r="C14" s="21"/>
      <c r="D14" s="22">
        <f>1-Fast_gjald_hlutfall</f>
        <v>1</v>
      </c>
      <c r="E14" s="20"/>
      <c r="F14" s="20"/>
      <c r="G14" s="20"/>
      <c r="H14" s="62"/>
      <c r="I14" s="97"/>
      <c r="J14" s="274"/>
      <c r="K14" s="275"/>
      <c r="L14" s="275"/>
      <c r="M14" s="276"/>
      <c r="N14" s="272"/>
      <c r="O14" s="273"/>
      <c r="P14" s="98"/>
      <c r="Q14" s="99"/>
      <c r="R14" s="100"/>
      <c r="T14" s="97"/>
      <c r="U14" s="274"/>
      <c r="V14" s="275"/>
      <c r="W14" s="275"/>
      <c r="X14" s="276"/>
      <c r="Y14" s="272"/>
      <c r="Z14" s="273"/>
      <c r="AA14" s="98"/>
      <c r="AB14" s="99"/>
      <c r="AC14" s="100"/>
    </row>
    <row r="15" spans="1:29">
      <c r="A15" s="5"/>
      <c r="B15" s="210"/>
      <c r="D15" s="3"/>
      <c r="E15" s="3"/>
      <c r="F15" s="3"/>
      <c r="I15" s="90" t="s">
        <v>47</v>
      </c>
      <c r="J15" s="90" t="s">
        <v>57</v>
      </c>
      <c r="K15" s="101" t="s">
        <v>48</v>
      </c>
      <c r="L15" s="90" t="s">
        <v>49</v>
      </c>
      <c r="M15" s="90" t="s">
        <v>50</v>
      </c>
      <c r="N15" s="94" t="s">
        <v>7</v>
      </c>
      <c r="O15" s="93"/>
      <c r="P15" s="90" t="s">
        <v>51</v>
      </c>
      <c r="Q15" s="91" t="s">
        <v>52</v>
      </c>
      <c r="R15" s="93"/>
      <c r="T15" s="90" t="s">
        <v>47</v>
      </c>
      <c r="U15" s="90" t="s">
        <v>57</v>
      </c>
      <c r="V15" s="101" t="s">
        <v>48</v>
      </c>
      <c r="W15" s="90" t="s">
        <v>49</v>
      </c>
      <c r="X15" s="90" t="s">
        <v>50</v>
      </c>
      <c r="Y15" s="94" t="s">
        <v>7</v>
      </c>
      <c r="Z15" s="93"/>
      <c r="AA15" s="90" t="s">
        <v>51</v>
      </c>
      <c r="AB15" s="91" t="s">
        <v>52</v>
      </c>
      <c r="AC15" s="93"/>
    </row>
    <row r="16" spans="1:29" ht="15.75">
      <c r="A16" s="5" t="str">
        <f>'Grunnur  '!A16</f>
        <v>92.1 Færðargreining</v>
      </c>
      <c r="B16" s="118"/>
      <c r="C16" s="34">
        <f>Smábíll_einv</f>
        <v>0</v>
      </c>
      <c r="D16" s="34">
        <f>C16*B16*$D$14</f>
        <v>0</v>
      </c>
      <c r="E16" s="34">
        <f>B16+'Reikningur 14'!E16</f>
        <v>0</v>
      </c>
      <c r="F16" s="34">
        <f>D16+'Reikningur 14'!F16</f>
        <v>0</v>
      </c>
      <c r="G16" s="39" t="str">
        <f>IF(F16=0," ",E16/'Grunnur  '!C16)</f>
        <v xml:space="preserve"> </v>
      </c>
      <c r="H16" s="39"/>
      <c r="I16" s="102"/>
      <c r="J16" s="103"/>
      <c r="K16" s="104"/>
      <c r="L16" s="103"/>
      <c r="M16" s="105"/>
      <c r="N16" s="279"/>
      <c r="O16" s="280"/>
      <c r="P16" s="97"/>
      <c r="Q16" s="277"/>
      <c r="R16" s="278"/>
      <c r="T16" s="102"/>
      <c r="U16" s="103"/>
      <c r="V16" s="104"/>
      <c r="W16" s="103"/>
      <c r="X16" s="105"/>
      <c r="Y16" s="279"/>
      <c r="Z16" s="280"/>
      <c r="AA16" s="97"/>
      <c r="AB16" s="277"/>
      <c r="AC16" s="278"/>
    </row>
    <row r="17" spans="1:29">
      <c r="A17" s="5" t="str">
        <f>'Grunnur  '!A17</f>
        <v>92.21 Snjómokstur og hálkuv.</v>
      </c>
      <c r="B17" s="189"/>
      <c r="C17" s="34">
        <f>Vörubíll_mokstur_einv</f>
        <v>0</v>
      </c>
      <c r="D17" s="34">
        <f t="shared" ref="D17:D24" si="0">C17*B17*$D$14</f>
        <v>0</v>
      </c>
      <c r="E17" s="34">
        <f>B17+'Reikningur 14'!E17</f>
        <v>0</v>
      </c>
      <c r="F17" s="34">
        <f>D17+'Reikningur 14'!F17</f>
        <v>0</v>
      </c>
      <c r="G17" s="39" t="str">
        <f>IF(F17=0," ",E17/'Grunnur  '!C17)</f>
        <v xml:space="preserve"> </v>
      </c>
      <c r="H17" s="39"/>
      <c r="I17" s="90" t="s">
        <v>56</v>
      </c>
      <c r="J17" s="91" t="s">
        <v>53</v>
      </c>
      <c r="K17" s="92"/>
      <c r="L17" s="92"/>
      <c r="M17" s="93"/>
      <c r="N17" s="94" t="s">
        <v>54</v>
      </c>
      <c r="O17" s="93"/>
      <c r="P17" s="91" t="s">
        <v>55</v>
      </c>
      <c r="Q17" s="95"/>
      <c r="R17" s="96"/>
      <c r="T17" s="90" t="s">
        <v>56</v>
      </c>
      <c r="U17" s="91" t="s">
        <v>53</v>
      </c>
      <c r="V17" s="92"/>
      <c r="W17" s="92"/>
      <c r="X17" s="93"/>
      <c r="Y17" s="94" t="s">
        <v>54</v>
      </c>
      <c r="Z17" s="93"/>
      <c r="AA17" s="91" t="s">
        <v>55</v>
      </c>
      <c r="AB17" s="95"/>
      <c r="AC17" s="96"/>
    </row>
    <row r="18" spans="1:29" ht="15.75">
      <c r="A18" s="5" t="str">
        <f>'Grunnur  '!A18</f>
        <v>92.22 Upprif með undirtönn</v>
      </c>
      <c r="B18" s="118"/>
      <c r="C18" s="34">
        <f>Vörubíll_undirtönn_einv</f>
        <v>0</v>
      </c>
      <c r="D18" s="34">
        <f t="shared" si="0"/>
        <v>0</v>
      </c>
      <c r="E18" s="34">
        <f>B18+'Reikningur 14'!E18</f>
        <v>0</v>
      </c>
      <c r="F18" s="34">
        <f>D18+'Reikningur 14'!F18</f>
        <v>0</v>
      </c>
      <c r="G18" s="39" t="str">
        <f>IF(F18=0," ",E18/'Grunnur  '!C18)</f>
        <v xml:space="preserve"> </v>
      </c>
      <c r="H18" s="39"/>
      <c r="I18" s="97"/>
      <c r="J18" s="274"/>
      <c r="K18" s="275"/>
      <c r="L18" s="275"/>
      <c r="M18" s="276"/>
      <c r="N18" s="272"/>
      <c r="O18" s="273"/>
      <c r="P18" s="98"/>
      <c r="Q18" s="99"/>
      <c r="R18" s="100"/>
      <c r="T18" s="97"/>
      <c r="U18" s="274"/>
      <c r="V18" s="275"/>
      <c r="W18" s="275"/>
      <c r="X18" s="276"/>
      <c r="Y18" s="272"/>
      <c r="Z18" s="273"/>
      <c r="AA18" s="98"/>
      <c r="AB18" s="99"/>
      <c r="AC18" s="100"/>
    </row>
    <row r="19" spans="1:29">
      <c r="A19" s="5" t="str">
        <f>'Grunnur  '!A19</f>
        <v>92.23 Lausakeyrsla vörub.</v>
      </c>
      <c r="B19" s="118"/>
      <c r="C19" s="34">
        <f>Vinnuvél_1_einv</f>
        <v>0</v>
      </c>
      <c r="D19" s="34">
        <f t="shared" si="0"/>
        <v>0</v>
      </c>
      <c r="E19" s="34">
        <f>B19+'Reikningur 14'!E19</f>
        <v>0</v>
      </c>
      <c r="F19" s="34">
        <f>D19+'Reikningur 14'!F19</f>
        <v>0</v>
      </c>
      <c r="G19" s="39" t="str">
        <f>IF(F19=0," ",E19/'Grunnur  '!C19)</f>
        <v xml:space="preserve"> </v>
      </c>
      <c r="H19" s="39"/>
      <c r="I19" s="90" t="s">
        <v>47</v>
      </c>
      <c r="J19" s="90" t="s">
        <v>57</v>
      </c>
      <c r="K19" s="101" t="s">
        <v>48</v>
      </c>
      <c r="L19" s="90" t="s">
        <v>49</v>
      </c>
      <c r="M19" s="90" t="s">
        <v>50</v>
      </c>
      <c r="N19" s="94" t="s">
        <v>7</v>
      </c>
      <c r="O19" s="93"/>
      <c r="P19" s="90" t="s">
        <v>51</v>
      </c>
      <c r="Q19" s="91" t="s">
        <v>52</v>
      </c>
      <c r="R19" s="93"/>
      <c r="T19" s="90" t="s">
        <v>47</v>
      </c>
      <c r="U19" s="90" t="s">
        <v>57</v>
      </c>
      <c r="V19" s="101" t="s">
        <v>48</v>
      </c>
      <c r="W19" s="90" t="s">
        <v>49</v>
      </c>
      <c r="X19" s="90" t="s">
        <v>50</v>
      </c>
      <c r="Y19" s="94" t="s">
        <v>7</v>
      </c>
      <c r="Z19" s="93"/>
      <c r="AA19" s="90" t="s">
        <v>51</v>
      </c>
      <c r="AB19" s="91" t="s">
        <v>52</v>
      </c>
      <c r="AC19" s="93"/>
    </row>
    <row r="20" spans="1:29" ht="15.75">
      <c r="A20" s="5" t="str">
        <f>'Grunnur  '!A20</f>
        <v>92.3 Snjómokstur með vinnuv.</v>
      </c>
      <c r="B20" s="118"/>
      <c r="C20" s="34">
        <f>Vinnuvél_2_einv</f>
        <v>0</v>
      </c>
      <c r="D20" s="34">
        <f t="shared" si="0"/>
        <v>0</v>
      </c>
      <c r="E20" s="34">
        <f>B20+'Reikningur 14'!E20</f>
        <v>0</v>
      </c>
      <c r="F20" s="34">
        <f>D20+'Reikningur 14'!F20</f>
        <v>0</v>
      </c>
      <c r="G20" s="39" t="str">
        <f>IF(F20=0," ",E20/'Grunnur  '!C20)</f>
        <v xml:space="preserve"> </v>
      </c>
      <c r="H20" s="39"/>
      <c r="I20" s="102"/>
      <c r="J20" s="103"/>
      <c r="K20" s="104"/>
      <c r="L20" s="103"/>
      <c r="M20" s="105"/>
      <c r="N20" s="252"/>
      <c r="O20" s="253"/>
      <c r="P20" s="97"/>
      <c r="Q20" s="250"/>
      <c r="R20" s="251"/>
      <c r="T20" s="102"/>
      <c r="U20" s="103"/>
      <c r="V20" s="104"/>
      <c r="W20" s="103"/>
      <c r="X20" s="105"/>
      <c r="Y20" s="252"/>
      <c r="Z20" s="253"/>
      <c r="AA20" s="97"/>
      <c r="AB20" s="250"/>
      <c r="AC20" s="251"/>
    </row>
    <row r="21" spans="1:29">
      <c r="A21" s="5" t="str">
        <f>'Grunnur  '!A21</f>
        <v xml:space="preserve">92.8 Biðtími </v>
      </c>
      <c r="B21" s="118"/>
      <c r="C21" s="34">
        <f>Vinnuvél_3_einv</f>
        <v>0</v>
      </c>
      <c r="D21" s="34">
        <f t="shared" si="0"/>
        <v>0</v>
      </c>
      <c r="E21" s="34">
        <f>B21+'Reikningur 14'!E21</f>
        <v>0</v>
      </c>
      <c r="F21" s="34">
        <f>D21+'Reikningur 14'!F21</f>
        <v>0</v>
      </c>
      <c r="G21" s="39" t="str">
        <f>IF(F21=0," ",E21/'Grunnur  '!C21)</f>
        <v xml:space="preserve"> </v>
      </c>
      <c r="H21" s="39"/>
      <c r="I21" s="90" t="s">
        <v>56</v>
      </c>
      <c r="J21" s="91" t="s">
        <v>53</v>
      </c>
      <c r="K21" s="92"/>
      <c r="L21" s="92"/>
      <c r="M21" s="93"/>
      <c r="N21" s="94" t="s">
        <v>54</v>
      </c>
      <c r="O21" s="93"/>
      <c r="P21" s="91" t="s">
        <v>55</v>
      </c>
      <c r="Q21" s="95"/>
      <c r="R21" s="96"/>
      <c r="T21" s="90" t="s">
        <v>56</v>
      </c>
      <c r="U21" s="91" t="s">
        <v>53</v>
      </c>
      <c r="V21" s="92"/>
      <c r="W21" s="92"/>
      <c r="X21" s="93"/>
      <c r="Y21" s="94" t="s">
        <v>54</v>
      </c>
      <c r="Z21" s="93"/>
      <c r="AA21" s="91" t="s">
        <v>55</v>
      </c>
      <c r="AB21" s="95"/>
      <c r="AC21" s="96"/>
    </row>
    <row r="22" spans="1:29" ht="15.75">
      <c r="A22" s="5">
        <f>'Grunnur  '!A22</f>
        <v>0</v>
      </c>
      <c r="B22" s="118"/>
      <c r="C22" s="34">
        <f>Vinnuvél_4_einv</f>
        <v>0</v>
      </c>
      <c r="D22" s="34">
        <f t="shared" si="0"/>
        <v>0</v>
      </c>
      <c r="E22" s="34">
        <f>B22+'Reikningur 14'!E22</f>
        <v>0</v>
      </c>
      <c r="F22" s="34">
        <f>D22+'Reikningur 14'!F22</f>
        <v>0</v>
      </c>
      <c r="G22" s="39" t="str">
        <f>IF(F22=0," ",E22/'Grunnur  '!C22)</f>
        <v xml:space="preserve"> </v>
      </c>
      <c r="H22" s="39"/>
      <c r="I22" s="97"/>
      <c r="J22" s="247"/>
      <c r="K22" s="248"/>
      <c r="L22" s="248"/>
      <c r="M22" s="249"/>
      <c r="N22" s="245"/>
      <c r="O22" s="246"/>
      <c r="P22" s="98"/>
      <c r="Q22" s="99"/>
      <c r="R22" s="100"/>
      <c r="T22" s="97"/>
      <c r="U22" s="247"/>
      <c r="V22" s="248"/>
      <c r="W22" s="248"/>
      <c r="X22" s="249"/>
      <c r="Y22" s="245"/>
      <c r="Z22" s="246"/>
      <c r="AA22" s="98"/>
      <c r="AB22" s="99"/>
      <c r="AC22" s="100"/>
    </row>
    <row r="23" spans="1:29">
      <c r="A23" s="5">
        <f>'Grunnur  '!A23</f>
        <v>0</v>
      </c>
      <c r="B23" s="118"/>
      <c r="C23" s="34">
        <f>Biðtími_smábíll_einv</f>
        <v>0</v>
      </c>
      <c r="D23" s="34">
        <f t="shared" si="0"/>
        <v>0</v>
      </c>
      <c r="E23" s="34">
        <f>B23+'Reikningur 14'!E23</f>
        <v>0</v>
      </c>
      <c r="F23" s="34">
        <f>D23+'Reikningur 14'!F23</f>
        <v>0</v>
      </c>
      <c r="G23" s="39" t="str">
        <f>IF(F23=0," ",E23/'Grunnur  '!C23)</f>
        <v xml:space="preserve"> </v>
      </c>
      <c r="H23" s="39"/>
      <c r="I23" s="90" t="s">
        <v>47</v>
      </c>
      <c r="J23" s="90" t="s">
        <v>57</v>
      </c>
      <c r="K23" s="101" t="s">
        <v>48</v>
      </c>
      <c r="L23" s="90" t="s">
        <v>49</v>
      </c>
      <c r="M23" s="90" t="s">
        <v>50</v>
      </c>
      <c r="N23" s="94" t="s">
        <v>7</v>
      </c>
      <c r="O23" s="93"/>
      <c r="P23" s="90" t="s">
        <v>51</v>
      </c>
      <c r="Q23" s="91" t="s">
        <v>52</v>
      </c>
      <c r="R23" s="93"/>
      <c r="T23" s="90" t="s">
        <v>47</v>
      </c>
      <c r="U23" s="90" t="s">
        <v>57</v>
      </c>
      <c r="V23" s="101" t="s">
        <v>48</v>
      </c>
      <c r="W23" s="90" t="s">
        <v>49</v>
      </c>
      <c r="X23" s="90" t="s">
        <v>50</v>
      </c>
      <c r="Y23" s="94" t="s">
        <v>7</v>
      </c>
      <c r="Z23" s="93"/>
      <c r="AA23" s="90" t="s">
        <v>51</v>
      </c>
      <c r="AB23" s="91" t="s">
        <v>52</v>
      </c>
      <c r="AC23" s="93"/>
    </row>
    <row r="24" spans="1:29" ht="15.75">
      <c r="A24" s="5">
        <f>'Grunnur  '!A24</f>
        <v>0</v>
      </c>
      <c r="B24" s="118"/>
      <c r="C24" s="59">
        <f>Biðtími_vörubíll_einv</f>
        <v>0</v>
      </c>
      <c r="D24" s="34">
        <f t="shared" si="0"/>
        <v>0</v>
      </c>
      <c r="E24" s="59">
        <f>B24+'Reikningur 14'!E24</f>
        <v>0</v>
      </c>
      <c r="F24" s="59">
        <f>D24+'Reikningur 14'!F24</f>
        <v>0</v>
      </c>
      <c r="G24" s="39" t="str">
        <f>IF(F24=0," ",E24/'Grunnur  '!C24)</f>
        <v xml:space="preserve"> </v>
      </c>
      <c r="H24" s="71"/>
      <c r="I24" s="102"/>
      <c r="J24" s="103"/>
      <c r="K24" s="104"/>
      <c r="L24" s="103"/>
      <c r="M24" s="105"/>
      <c r="N24" s="252"/>
      <c r="O24" s="253"/>
      <c r="P24" s="97"/>
      <c r="Q24" s="250"/>
      <c r="R24" s="251"/>
      <c r="T24" s="102"/>
      <c r="U24" s="103"/>
      <c r="V24" s="104"/>
      <c r="W24" s="103"/>
      <c r="X24" s="105"/>
      <c r="Y24" s="252"/>
      <c r="Z24" s="253"/>
      <c r="AA24" s="97"/>
      <c r="AB24" s="250"/>
      <c r="AC24" s="251"/>
    </row>
    <row r="25" spans="1:29" ht="13.5" thickBot="1">
      <c r="A25" s="23" t="s">
        <v>19</v>
      </c>
      <c r="B25" s="24"/>
      <c r="C25" s="23"/>
      <c r="D25" s="25">
        <f>SUM(D16:D24)</f>
        <v>0</v>
      </c>
      <c r="E25" s="24"/>
      <c r="F25" s="23">
        <f>SUM(F16:F24)</f>
        <v>0</v>
      </c>
      <c r="G25" s="26" t="e">
        <f>(F25/D14)/Heildarupphæð</f>
        <v>#DIV/0!</v>
      </c>
      <c r="H25" s="63"/>
      <c r="I25" s="90" t="s">
        <v>56</v>
      </c>
      <c r="J25" s="91" t="s">
        <v>53</v>
      </c>
      <c r="K25" s="92"/>
      <c r="L25" s="92"/>
      <c r="M25" s="93"/>
      <c r="N25" s="94" t="s">
        <v>54</v>
      </c>
      <c r="O25" s="93"/>
      <c r="P25" s="91" t="s">
        <v>55</v>
      </c>
      <c r="Q25" s="95"/>
      <c r="R25" s="96"/>
      <c r="T25" s="90" t="s">
        <v>56</v>
      </c>
      <c r="U25" s="91" t="s">
        <v>53</v>
      </c>
      <c r="V25" s="92"/>
      <c r="W25" s="92"/>
      <c r="X25" s="93"/>
      <c r="Y25" s="94" t="s">
        <v>54</v>
      </c>
      <c r="Z25" s="93"/>
      <c r="AA25" s="91" t="s">
        <v>55</v>
      </c>
      <c r="AB25" s="95"/>
      <c r="AC25" s="96"/>
    </row>
    <row r="26" spans="1:29" ht="16.5" thickTop="1">
      <c r="B26" s="10"/>
      <c r="C26" s="11"/>
      <c r="D26" s="12"/>
      <c r="E26" s="10"/>
      <c r="F26" s="10"/>
      <c r="G26" s="10"/>
      <c r="H26" s="10"/>
      <c r="I26" s="97"/>
      <c r="J26" s="247"/>
      <c r="K26" s="248"/>
      <c r="L26" s="248"/>
      <c r="M26" s="249"/>
      <c r="N26" s="245"/>
      <c r="O26" s="246"/>
      <c r="P26" s="98"/>
      <c r="Q26" s="99"/>
      <c r="R26" s="100"/>
      <c r="T26" s="97"/>
      <c r="U26" s="247"/>
      <c r="V26" s="248"/>
      <c r="W26" s="248"/>
      <c r="X26" s="249"/>
      <c r="Y26" s="245"/>
      <c r="Z26" s="246"/>
      <c r="AA26" s="98"/>
      <c r="AB26" s="99"/>
      <c r="AC26" s="100"/>
    </row>
    <row r="27" spans="1:29">
      <c r="G27" s="13"/>
      <c r="H27" s="13"/>
      <c r="I27" s="90" t="s">
        <v>47</v>
      </c>
      <c r="J27" s="90" t="s">
        <v>57</v>
      </c>
      <c r="K27" s="101" t="s">
        <v>48</v>
      </c>
      <c r="L27" s="90" t="s">
        <v>49</v>
      </c>
      <c r="M27" s="90" t="s">
        <v>50</v>
      </c>
      <c r="N27" s="94" t="s">
        <v>7</v>
      </c>
      <c r="O27" s="93"/>
      <c r="P27" s="90" t="s">
        <v>51</v>
      </c>
      <c r="Q27" s="91" t="s">
        <v>52</v>
      </c>
      <c r="R27" s="93"/>
      <c r="T27" s="90" t="s">
        <v>47</v>
      </c>
      <c r="U27" s="90" t="s">
        <v>57</v>
      </c>
      <c r="V27" s="101" t="s">
        <v>48</v>
      </c>
      <c r="W27" s="90" t="s">
        <v>49</v>
      </c>
      <c r="X27" s="90" t="s">
        <v>50</v>
      </c>
      <c r="Y27" s="94" t="s">
        <v>7</v>
      </c>
      <c r="Z27" s="93"/>
      <c r="AA27" s="90" t="s">
        <v>51</v>
      </c>
      <c r="AB27" s="91" t="s">
        <v>52</v>
      </c>
      <c r="AC27" s="93"/>
    </row>
    <row r="28" spans="1:29" ht="15.75">
      <c r="A28" s="41" t="s">
        <v>22</v>
      </c>
      <c r="B28" s="107"/>
      <c r="I28" s="102"/>
      <c r="J28" s="103"/>
      <c r="K28" s="104"/>
      <c r="L28" s="103"/>
      <c r="M28" s="105"/>
      <c r="N28" s="252"/>
      <c r="O28" s="253"/>
      <c r="P28" s="97"/>
      <c r="Q28" s="98"/>
      <c r="R28" s="106"/>
      <c r="T28" s="102"/>
      <c r="U28" s="103"/>
      <c r="V28" s="104"/>
      <c r="W28" s="103"/>
      <c r="X28" s="105"/>
      <c r="Y28" s="252"/>
      <c r="Z28" s="253"/>
      <c r="AA28" s="97"/>
      <c r="AB28" s="98"/>
      <c r="AC28" s="106"/>
    </row>
    <row r="29" spans="1:29">
      <c r="I29" s="90" t="s">
        <v>56</v>
      </c>
      <c r="J29" s="91" t="s">
        <v>53</v>
      </c>
      <c r="K29" s="92"/>
      <c r="L29" s="92"/>
      <c r="M29" s="93"/>
      <c r="N29" s="94" t="s">
        <v>54</v>
      </c>
      <c r="O29" s="93"/>
      <c r="P29" s="91" t="s">
        <v>55</v>
      </c>
      <c r="Q29" s="95"/>
      <c r="R29" s="96"/>
      <c r="T29" s="90" t="s">
        <v>56</v>
      </c>
      <c r="U29" s="91" t="s">
        <v>53</v>
      </c>
      <c r="V29" s="92"/>
      <c r="W29" s="92"/>
      <c r="X29" s="93"/>
      <c r="Y29" s="94" t="s">
        <v>54</v>
      </c>
      <c r="Z29" s="93"/>
      <c r="AA29" s="91" t="s">
        <v>55</v>
      </c>
      <c r="AB29" s="95"/>
      <c r="AC29" s="96"/>
    </row>
    <row r="30" spans="1:29" ht="15.75">
      <c r="A30" s="43" t="s">
        <v>9</v>
      </c>
      <c r="B30" s="44" t="s">
        <v>26</v>
      </c>
      <c r="C30" s="44" t="s">
        <v>27</v>
      </c>
      <c r="D30" s="44" t="s">
        <v>24</v>
      </c>
      <c r="E30" s="240" t="s">
        <v>76</v>
      </c>
      <c r="F30" s="240" t="s">
        <v>78</v>
      </c>
      <c r="I30" s="97"/>
      <c r="J30" s="247"/>
      <c r="K30" s="248"/>
      <c r="L30" s="248"/>
      <c r="M30" s="249"/>
      <c r="N30" s="245"/>
      <c r="O30" s="246"/>
      <c r="P30" s="98"/>
      <c r="Q30" s="99"/>
      <c r="R30" s="100"/>
      <c r="T30" s="97"/>
      <c r="U30" s="247"/>
      <c r="V30" s="248"/>
      <c r="W30" s="248"/>
      <c r="X30" s="249"/>
      <c r="Y30" s="245"/>
      <c r="Z30" s="246"/>
      <c r="AA30" s="98"/>
      <c r="AB30" s="99"/>
      <c r="AC30" s="100"/>
    </row>
    <row r="31" spans="1:29">
      <c r="A31" s="243" t="str">
        <f>IF(Fast_gjald_hlutfall=0.2,"Breytilegur kostnaður 80 %",IF(Fast_gjald_hlutfall=0.25,"Breytilegur kostnaður 75 %",IF(Fast_gjald_hlutfall=0.3,"Breytilegur kostnaður 70 %","Villa leiðr. breytil kostn.")))</f>
        <v>Villa leiðr. breytil kostn.</v>
      </c>
      <c r="B31" s="14">
        <f>F25</f>
        <v>0</v>
      </c>
      <c r="C31" s="14">
        <f>'Reikningur 14'!F25</f>
        <v>0</v>
      </c>
      <c r="D31" s="14">
        <f>B31-C31</f>
        <v>0</v>
      </c>
      <c r="I31" s="90" t="s">
        <v>47</v>
      </c>
      <c r="J31" s="90" t="s">
        <v>57</v>
      </c>
      <c r="K31" s="101" t="s">
        <v>48</v>
      </c>
      <c r="L31" s="90" t="s">
        <v>49</v>
      </c>
      <c r="M31" s="90" t="s">
        <v>50</v>
      </c>
      <c r="N31" s="94" t="s">
        <v>7</v>
      </c>
      <c r="O31" s="93"/>
      <c r="P31" s="90" t="s">
        <v>51</v>
      </c>
      <c r="Q31" s="91" t="s">
        <v>52</v>
      </c>
      <c r="R31" s="93"/>
      <c r="T31" s="90" t="s">
        <v>47</v>
      </c>
      <c r="U31" s="90" t="s">
        <v>57</v>
      </c>
      <c r="V31" s="101" t="s">
        <v>48</v>
      </c>
      <c r="W31" s="90" t="s">
        <v>49</v>
      </c>
      <c r="X31" s="90" t="s">
        <v>50</v>
      </c>
      <c r="Y31" s="94" t="s">
        <v>7</v>
      </c>
      <c r="Z31" s="93"/>
      <c r="AA31" s="90" t="s">
        <v>51</v>
      </c>
      <c r="AB31" s="91" t="s">
        <v>52</v>
      </c>
      <c r="AC31" s="93"/>
    </row>
    <row r="32" spans="1:29" ht="15.75">
      <c r="A32" s="242" t="s">
        <v>81</v>
      </c>
      <c r="B32" s="40" t="e">
        <f>IF(E32&lt;=F32,E32,F32)</f>
        <v>#DIV/0!</v>
      </c>
      <c r="C32" s="14" t="e">
        <f>'Reikningur 14'!B32</f>
        <v>#DIV/0!</v>
      </c>
      <c r="D32" s="14" t="e">
        <f>B32-C32</f>
        <v>#DIV/0!</v>
      </c>
      <c r="E32" s="239" t="e">
        <f>'Grunnur  '!$G$23*Fast_gjald_hlutfall/Fast_gjald_fjöldi_gjalddaga*$G$4</f>
        <v>#DIV/0!</v>
      </c>
      <c r="F32" s="10" t="e">
        <f>IF(G25*100&lt;=200,(Fast_gjald_kr.+'Grunnur  '!$G$23*('Reikningur 15'!G25*100+(100-'Reikningur 15'!G25*100)*Fast_gjald_hlutfall)/100)-(Fast_gjald_kr.+F25),(Fast_gjald_kr.+'Grunnur  '!$G$23*(('Reikningur 15'!G25*100+(100-200)*Fast_gjald_hlutfall+(200-'Reikningur 15'!G25*100)*0.1)/100)-(Fast_gjald_kr.+F25)))</f>
        <v>#DIV/0!</v>
      </c>
      <c r="I32" s="102"/>
      <c r="J32" s="103"/>
      <c r="K32" s="104"/>
      <c r="L32" s="103"/>
      <c r="M32" s="105"/>
      <c r="N32" s="252"/>
      <c r="O32" s="253"/>
      <c r="P32" s="97"/>
      <c r="Q32" s="98"/>
      <c r="R32" s="106"/>
      <c r="T32" s="102"/>
      <c r="U32" s="103"/>
      <c r="V32" s="104"/>
      <c r="W32" s="103"/>
      <c r="X32" s="105"/>
      <c r="Y32" s="252"/>
      <c r="Z32" s="253"/>
      <c r="AA32" s="97"/>
      <c r="AB32" s="98"/>
      <c r="AC32" s="106"/>
    </row>
    <row r="33" spans="1:29">
      <c r="A33" s="242" t="s">
        <v>80</v>
      </c>
      <c r="B33" s="15" t="e">
        <f>B31+B32</f>
        <v>#DIV/0!</v>
      </c>
      <c r="C33" s="15" t="e">
        <f>C31+C32</f>
        <v>#DIV/0!</v>
      </c>
      <c r="D33" s="15" t="e">
        <f>B33-C33</f>
        <v>#DIV/0!</v>
      </c>
      <c r="I33" s="90" t="s">
        <v>56</v>
      </c>
      <c r="J33" s="91" t="s">
        <v>53</v>
      </c>
      <c r="K33" s="92"/>
      <c r="L33" s="92"/>
      <c r="M33" s="93"/>
      <c r="N33" s="94" t="s">
        <v>54</v>
      </c>
      <c r="O33" s="93"/>
      <c r="P33" s="91" t="s">
        <v>55</v>
      </c>
      <c r="Q33" s="95"/>
      <c r="R33" s="96"/>
      <c r="T33" s="90" t="s">
        <v>56</v>
      </c>
      <c r="U33" s="91" t="s">
        <v>53</v>
      </c>
      <c r="V33" s="92"/>
      <c r="W33" s="92"/>
      <c r="X33" s="93"/>
      <c r="Y33" s="94" t="s">
        <v>54</v>
      </c>
      <c r="Z33" s="93"/>
      <c r="AA33" s="91" t="s">
        <v>55</v>
      </c>
      <c r="AB33" s="95"/>
      <c r="AC33" s="96"/>
    </row>
    <row r="34" spans="1:29" ht="15.75">
      <c r="A34" s="200" t="s">
        <v>14</v>
      </c>
      <c r="B34" s="14" t="e">
        <f>(Fast_gjald_kr./Fast_gjald_fjöldi_gjalddaga)*15</f>
        <v>#DIV/0!</v>
      </c>
      <c r="C34" s="14" t="e">
        <f>'Reikningur 14'!B34</f>
        <v>#DIV/0!</v>
      </c>
      <c r="D34" s="14" t="e">
        <f>B34-C34</f>
        <v>#DIV/0!</v>
      </c>
      <c r="I34" s="97"/>
      <c r="J34" s="247"/>
      <c r="K34" s="248"/>
      <c r="L34" s="248"/>
      <c r="M34" s="249"/>
      <c r="N34" s="245"/>
      <c r="O34" s="246"/>
      <c r="P34" s="98"/>
      <c r="Q34" s="99"/>
      <c r="R34" s="100"/>
      <c r="T34" s="97"/>
      <c r="U34" s="247"/>
      <c r="V34" s="248"/>
      <c r="W34" s="248"/>
      <c r="X34" s="249"/>
      <c r="Y34" s="245"/>
      <c r="Z34" s="246"/>
      <c r="AA34" s="98"/>
      <c r="AB34" s="99"/>
      <c r="AC34" s="100"/>
    </row>
    <row r="35" spans="1:29">
      <c r="A35" s="200" t="s">
        <v>19</v>
      </c>
      <c r="B35" s="14" t="e">
        <f>B33+B34</f>
        <v>#DIV/0!</v>
      </c>
      <c r="C35" s="14" t="e">
        <f>C33+C34</f>
        <v>#DIV/0!</v>
      </c>
      <c r="D35" s="14" t="e">
        <f>D33+D34</f>
        <v>#DIV/0!</v>
      </c>
      <c r="I35" s="90" t="s">
        <v>47</v>
      </c>
      <c r="J35" s="90" t="s">
        <v>57</v>
      </c>
      <c r="K35" s="101" t="s">
        <v>48</v>
      </c>
      <c r="L35" s="90" t="s">
        <v>49</v>
      </c>
      <c r="M35" s="90" t="s">
        <v>50</v>
      </c>
      <c r="N35" s="94" t="s">
        <v>7</v>
      </c>
      <c r="O35" s="93"/>
      <c r="P35" s="90" t="s">
        <v>51</v>
      </c>
      <c r="Q35" s="91" t="s">
        <v>52</v>
      </c>
      <c r="R35" s="93"/>
      <c r="T35" s="90" t="s">
        <v>47</v>
      </c>
      <c r="U35" s="90" t="s">
        <v>57</v>
      </c>
      <c r="V35" s="101" t="s">
        <v>48</v>
      </c>
      <c r="W35" s="90" t="s">
        <v>49</v>
      </c>
      <c r="X35" s="90" t="s">
        <v>50</v>
      </c>
      <c r="Y35" s="94" t="s">
        <v>7</v>
      </c>
      <c r="Z35" s="93"/>
      <c r="AA35" s="90" t="s">
        <v>51</v>
      </c>
      <c r="AB35" s="91" t="s">
        <v>52</v>
      </c>
      <c r="AC35" s="93"/>
    </row>
    <row r="36" spans="1:29" ht="15.75">
      <c r="A36" s="200" t="s">
        <v>21</v>
      </c>
      <c r="B36" s="14" t="e">
        <f>D36+C36</f>
        <v>#DIV/0!</v>
      </c>
      <c r="C36" s="14" t="e">
        <f>'Reikningur 14'!B36</f>
        <v>#DIV/0!</v>
      </c>
      <c r="D36" s="14" t="e">
        <f>D35*B28</f>
        <v>#DIV/0!</v>
      </c>
      <c r="I36" s="102"/>
      <c r="J36" s="103"/>
      <c r="K36" s="104"/>
      <c r="L36" s="103"/>
      <c r="M36" s="105"/>
      <c r="N36" s="252"/>
      <c r="O36" s="253"/>
      <c r="P36" s="97"/>
      <c r="Q36" s="98"/>
      <c r="R36" s="106"/>
      <c r="T36" s="102"/>
      <c r="U36" s="103"/>
      <c r="V36" s="104"/>
      <c r="W36" s="103"/>
      <c r="X36" s="105"/>
      <c r="Y36" s="252"/>
      <c r="Z36" s="253"/>
      <c r="AA36" s="97"/>
      <c r="AB36" s="98"/>
      <c r="AC36" s="106"/>
    </row>
    <row r="37" spans="1:29">
      <c r="A37" s="47" t="s">
        <v>28</v>
      </c>
      <c r="B37" s="55" t="e">
        <f>B35+B36</f>
        <v>#DIV/0!</v>
      </c>
      <c r="C37" s="55" t="e">
        <f>C35+C36</f>
        <v>#DIV/0!</v>
      </c>
      <c r="D37" s="56" t="e">
        <f>D35+D36</f>
        <v>#DIV/0!</v>
      </c>
      <c r="I37" s="90" t="s">
        <v>56</v>
      </c>
      <c r="J37" s="91" t="s">
        <v>53</v>
      </c>
      <c r="K37" s="92"/>
      <c r="L37" s="92"/>
      <c r="M37" s="93"/>
      <c r="N37" s="94" t="s">
        <v>54</v>
      </c>
      <c r="O37" s="93"/>
      <c r="P37" s="91" t="s">
        <v>55</v>
      </c>
      <c r="Q37" s="95"/>
      <c r="R37" s="96"/>
      <c r="T37" s="90" t="s">
        <v>56</v>
      </c>
      <c r="U37" s="91" t="s">
        <v>53</v>
      </c>
      <c r="V37" s="92"/>
      <c r="W37" s="92"/>
      <c r="X37" s="93"/>
      <c r="Y37" s="94" t="s">
        <v>54</v>
      </c>
      <c r="Z37" s="93"/>
      <c r="AA37" s="91" t="s">
        <v>55</v>
      </c>
      <c r="AB37" s="95"/>
      <c r="AC37" s="96"/>
    </row>
    <row r="38" spans="1:29" ht="15.75">
      <c r="A38" s="5"/>
      <c r="F38" t="s">
        <v>16</v>
      </c>
      <c r="I38" s="97"/>
      <c r="J38" s="247"/>
      <c r="K38" s="248"/>
      <c r="L38" s="248"/>
      <c r="M38" s="249"/>
      <c r="N38" s="245"/>
      <c r="O38" s="246"/>
      <c r="P38" s="98"/>
      <c r="Q38" s="99"/>
      <c r="R38" s="100"/>
      <c r="T38" s="97"/>
      <c r="U38" s="247"/>
      <c r="V38" s="248"/>
      <c r="W38" s="248"/>
      <c r="X38" s="249"/>
      <c r="Y38" s="245"/>
      <c r="Z38" s="246"/>
      <c r="AA38" s="98"/>
      <c r="AB38" s="99"/>
      <c r="AC38" s="100"/>
    </row>
    <row r="39" spans="1:29">
      <c r="A39" s="5"/>
      <c r="C39" s="14"/>
      <c r="I39" s="90" t="s">
        <v>47</v>
      </c>
      <c r="J39" s="90" t="s">
        <v>57</v>
      </c>
      <c r="K39" s="101" t="s">
        <v>48</v>
      </c>
      <c r="L39" s="90" t="s">
        <v>49</v>
      </c>
      <c r="M39" s="90" t="s">
        <v>50</v>
      </c>
      <c r="N39" s="94" t="s">
        <v>7</v>
      </c>
      <c r="O39" s="93"/>
      <c r="P39" s="90" t="s">
        <v>51</v>
      </c>
      <c r="Q39" s="91" t="s">
        <v>52</v>
      </c>
      <c r="R39" s="93"/>
      <c r="T39" s="90" t="s">
        <v>47</v>
      </c>
      <c r="U39" s="90" t="s">
        <v>57</v>
      </c>
      <c r="V39" s="101" t="s">
        <v>48</v>
      </c>
      <c r="W39" s="90" t="s">
        <v>49</v>
      </c>
      <c r="X39" s="90" t="s">
        <v>50</v>
      </c>
      <c r="Y39" s="94" t="s">
        <v>7</v>
      </c>
      <c r="Z39" s="93"/>
      <c r="AA39" s="90" t="s">
        <v>51</v>
      </c>
      <c r="AB39" s="91" t="s">
        <v>52</v>
      </c>
      <c r="AC39" s="93"/>
    </row>
    <row r="40" spans="1:29" ht="15.75">
      <c r="A40" s="5"/>
      <c r="I40" s="102"/>
      <c r="J40" s="103"/>
      <c r="K40" s="104"/>
      <c r="L40" s="103"/>
      <c r="M40" s="105"/>
      <c r="N40" s="252"/>
      <c r="O40" s="253"/>
      <c r="P40" s="97"/>
      <c r="Q40" s="250"/>
      <c r="R40" s="251"/>
      <c r="T40" s="102"/>
      <c r="U40" s="103"/>
      <c r="V40" s="104"/>
      <c r="W40" s="103"/>
      <c r="X40" s="105"/>
      <c r="Y40" s="252"/>
      <c r="Z40" s="253"/>
      <c r="AA40" s="97"/>
      <c r="AB40" s="250"/>
      <c r="AC40" s="251"/>
    </row>
    <row r="41" spans="1:29">
      <c r="A41" s="14"/>
      <c r="I41" s="90" t="s">
        <v>56</v>
      </c>
      <c r="J41" s="91" t="s">
        <v>53</v>
      </c>
      <c r="K41" s="92"/>
      <c r="L41" s="92"/>
      <c r="M41" s="93"/>
      <c r="N41" s="94" t="s">
        <v>54</v>
      </c>
      <c r="O41" s="93"/>
      <c r="P41" s="91" t="s">
        <v>55</v>
      </c>
      <c r="Q41" s="95"/>
      <c r="R41" s="96"/>
      <c r="T41" s="90" t="s">
        <v>56</v>
      </c>
      <c r="U41" s="91" t="s">
        <v>53</v>
      </c>
      <c r="V41" s="92"/>
      <c r="W41" s="92"/>
      <c r="X41" s="93"/>
      <c r="Y41" s="94" t="s">
        <v>54</v>
      </c>
      <c r="Z41" s="93"/>
      <c r="AA41" s="91" t="s">
        <v>55</v>
      </c>
      <c r="AB41" s="95"/>
      <c r="AC41" s="96"/>
    </row>
    <row r="42" spans="1:29" ht="15.75">
      <c r="A42" s="5"/>
      <c r="I42" s="97"/>
      <c r="J42" s="247"/>
      <c r="K42" s="248"/>
      <c r="L42" s="248"/>
      <c r="M42" s="249"/>
      <c r="N42" s="245"/>
      <c r="O42" s="246"/>
      <c r="P42" s="98"/>
      <c r="Q42" s="99"/>
      <c r="R42" s="100"/>
      <c r="T42" s="97"/>
      <c r="U42" s="247"/>
      <c r="V42" s="248"/>
      <c r="W42" s="248"/>
      <c r="X42" s="249"/>
      <c r="Y42" s="245"/>
      <c r="Z42" s="246"/>
      <c r="AA42" s="98"/>
      <c r="AB42" s="99"/>
      <c r="AC42" s="100"/>
    </row>
    <row r="43" spans="1:29">
      <c r="I43" s="90" t="s">
        <v>47</v>
      </c>
      <c r="J43" s="90" t="s">
        <v>57</v>
      </c>
      <c r="K43" s="101" t="s">
        <v>48</v>
      </c>
      <c r="L43" s="90" t="s">
        <v>49</v>
      </c>
      <c r="M43" s="90" t="s">
        <v>50</v>
      </c>
      <c r="N43" s="94" t="s">
        <v>7</v>
      </c>
      <c r="O43" s="93"/>
      <c r="P43" s="90" t="s">
        <v>51</v>
      </c>
      <c r="Q43" s="91" t="s">
        <v>52</v>
      </c>
      <c r="R43" s="93"/>
      <c r="T43" s="90" t="s">
        <v>47</v>
      </c>
      <c r="U43" s="90" t="s">
        <v>57</v>
      </c>
      <c r="V43" s="101" t="s">
        <v>48</v>
      </c>
      <c r="W43" s="90" t="s">
        <v>49</v>
      </c>
      <c r="X43" s="90" t="s">
        <v>50</v>
      </c>
      <c r="Y43" s="94" t="s">
        <v>7</v>
      </c>
      <c r="Z43" s="93"/>
      <c r="AA43" s="90" t="s">
        <v>51</v>
      </c>
      <c r="AB43" s="91" t="s">
        <v>52</v>
      </c>
      <c r="AC43" s="93"/>
    </row>
    <row r="44" spans="1:29" ht="15.75">
      <c r="I44" s="102"/>
      <c r="J44" s="103"/>
      <c r="K44" s="104"/>
      <c r="L44" s="103"/>
      <c r="M44" s="105"/>
      <c r="N44" s="252"/>
      <c r="O44" s="253"/>
      <c r="P44" s="97"/>
      <c r="Q44" s="250"/>
      <c r="R44" s="251"/>
      <c r="T44" s="102"/>
      <c r="U44" s="103"/>
      <c r="V44" s="104"/>
      <c r="W44" s="103"/>
      <c r="X44" s="105"/>
      <c r="Y44" s="252"/>
      <c r="Z44" s="253"/>
      <c r="AA44" s="97"/>
      <c r="AB44" s="250"/>
      <c r="AC44" s="251"/>
    </row>
    <row r="45" spans="1:29">
      <c r="I45" s="90" t="s">
        <v>56</v>
      </c>
      <c r="J45" s="91" t="s">
        <v>53</v>
      </c>
      <c r="K45" s="92"/>
      <c r="L45" s="92"/>
      <c r="M45" s="93"/>
      <c r="N45" s="94" t="s">
        <v>54</v>
      </c>
      <c r="O45" s="93"/>
      <c r="P45" s="91" t="s">
        <v>55</v>
      </c>
      <c r="Q45" s="95"/>
      <c r="R45" s="96"/>
      <c r="T45" s="90" t="s">
        <v>56</v>
      </c>
      <c r="U45" s="91" t="s">
        <v>53</v>
      </c>
      <c r="V45" s="92"/>
      <c r="W45" s="92"/>
      <c r="X45" s="93"/>
      <c r="Y45" s="94" t="s">
        <v>54</v>
      </c>
      <c r="Z45" s="93"/>
      <c r="AA45" s="91" t="s">
        <v>55</v>
      </c>
      <c r="AB45" s="95"/>
      <c r="AC45" s="96"/>
    </row>
    <row r="46" spans="1:29" ht="15.75">
      <c r="I46" s="97"/>
      <c r="J46" s="247"/>
      <c r="K46" s="248"/>
      <c r="L46" s="248"/>
      <c r="M46" s="249"/>
      <c r="N46" s="245"/>
      <c r="O46" s="246"/>
      <c r="P46" s="98"/>
      <c r="Q46" s="99"/>
      <c r="R46" s="100"/>
      <c r="T46" s="97"/>
      <c r="U46" s="247"/>
      <c r="V46" s="248"/>
      <c r="W46" s="248"/>
      <c r="X46" s="249"/>
      <c r="Y46" s="245"/>
      <c r="Z46" s="246"/>
      <c r="AA46" s="98"/>
      <c r="AB46" s="99"/>
      <c r="AC46" s="100"/>
    </row>
    <row r="47" spans="1:29">
      <c r="I47" s="90" t="s">
        <v>47</v>
      </c>
      <c r="J47" s="90" t="s">
        <v>57</v>
      </c>
      <c r="K47" s="101" t="s">
        <v>48</v>
      </c>
      <c r="L47" s="90" t="s">
        <v>49</v>
      </c>
      <c r="M47" s="90" t="s">
        <v>50</v>
      </c>
      <c r="N47" s="94" t="s">
        <v>7</v>
      </c>
      <c r="O47" s="93"/>
      <c r="P47" s="90" t="s">
        <v>51</v>
      </c>
      <c r="Q47" s="91" t="s">
        <v>52</v>
      </c>
      <c r="R47" s="93"/>
      <c r="T47" s="90" t="s">
        <v>47</v>
      </c>
      <c r="U47" s="90" t="s">
        <v>57</v>
      </c>
      <c r="V47" s="101" t="s">
        <v>48</v>
      </c>
      <c r="W47" s="90" t="s">
        <v>49</v>
      </c>
      <c r="X47" s="90" t="s">
        <v>50</v>
      </c>
      <c r="Y47" s="94" t="s">
        <v>7</v>
      </c>
      <c r="Z47" s="93"/>
      <c r="AA47" s="90" t="s">
        <v>51</v>
      </c>
      <c r="AB47" s="91" t="s">
        <v>52</v>
      </c>
      <c r="AC47" s="93"/>
    </row>
    <row r="48" spans="1:29" ht="15.75">
      <c r="I48" s="102"/>
      <c r="J48" s="103"/>
      <c r="K48" s="104"/>
      <c r="L48" s="103"/>
      <c r="M48" s="105"/>
      <c r="N48" s="252"/>
      <c r="O48" s="253"/>
      <c r="P48" s="97"/>
      <c r="Q48" s="250"/>
      <c r="R48" s="251"/>
      <c r="T48" s="102"/>
      <c r="U48" s="103"/>
      <c r="V48" s="104"/>
      <c r="W48" s="103"/>
      <c r="X48" s="105"/>
      <c r="Y48" s="252"/>
      <c r="Z48" s="253"/>
      <c r="AA48" s="97"/>
      <c r="AB48" s="250"/>
      <c r="AC48" s="251"/>
    </row>
    <row r="49" spans="9:29">
      <c r="I49" s="90" t="s">
        <v>56</v>
      </c>
      <c r="J49" s="91" t="s">
        <v>53</v>
      </c>
      <c r="K49" s="92"/>
      <c r="L49" s="92"/>
      <c r="M49" s="93"/>
      <c r="N49" s="94" t="s">
        <v>54</v>
      </c>
      <c r="O49" s="93"/>
      <c r="P49" s="91" t="s">
        <v>55</v>
      </c>
      <c r="Q49" s="95"/>
      <c r="R49" s="96"/>
      <c r="T49" s="90" t="s">
        <v>56</v>
      </c>
      <c r="U49" s="91" t="s">
        <v>53</v>
      </c>
      <c r="V49" s="92"/>
      <c r="W49" s="92"/>
      <c r="X49" s="93"/>
      <c r="Y49" s="94" t="s">
        <v>54</v>
      </c>
      <c r="Z49" s="93"/>
      <c r="AA49" s="91" t="s">
        <v>55</v>
      </c>
      <c r="AB49" s="95"/>
      <c r="AC49" s="96"/>
    </row>
    <row r="50" spans="9:29" ht="15.75">
      <c r="I50" s="97"/>
      <c r="J50" s="247"/>
      <c r="K50" s="248"/>
      <c r="L50" s="248"/>
      <c r="M50" s="249"/>
      <c r="N50" s="245"/>
      <c r="O50" s="246"/>
      <c r="P50" s="98"/>
      <c r="Q50" s="99"/>
      <c r="R50" s="100"/>
      <c r="T50" s="97"/>
      <c r="U50" s="247"/>
      <c r="V50" s="248"/>
      <c r="W50" s="248"/>
      <c r="X50" s="249"/>
      <c r="Y50" s="245"/>
      <c r="Z50" s="246"/>
      <c r="AA50" s="98"/>
      <c r="AB50" s="99"/>
      <c r="AC50" s="100"/>
    </row>
    <row r="51" spans="9:29">
      <c r="I51" s="90" t="s">
        <v>47</v>
      </c>
      <c r="J51" s="90" t="s">
        <v>57</v>
      </c>
      <c r="K51" s="101" t="s">
        <v>48</v>
      </c>
      <c r="L51" s="90" t="s">
        <v>49</v>
      </c>
      <c r="M51" s="90" t="s">
        <v>50</v>
      </c>
      <c r="N51" s="94" t="s">
        <v>7</v>
      </c>
      <c r="O51" s="93"/>
      <c r="P51" s="90" t="s">
        <v>51</v>
      </c>
      <c r="Q51" s="91" t="s">
        <v>52</v>
      </c>
      <c r="R51" s="93"/>
      <c r="T51" s="90" t="s">
        <v>47</v>
      </c>
      <c r="U51" s="90" t="s">
        <v>57</v>
      </c>
      <c r="V51" s="101" t="s">
        <v>48</v>
      </c>
      <c r="W51" s="90" t="s">
        <v>49</v>
      </c>
      <c r="X51" s="90" t="s">
        <v>50</v>
      </c>
      <c r="Y51" s="94" t="s">
        <v>7</v>
      </c>
      <c r="Z51" s="93"/>
      <c r="AA51" s="90" t="s">
        <v>51</v>
      </c>
      <c r="AB51" s="91" t="s">
        <v>52</v>
      </c>
      <c r="AC51" s="93"/>
    </row>
    <row r="52" spans="9:29" ht="15.75">
      <c r="I52" s="102"/>
      <c r="J52" s="103"/>
      <c r="K52" s="104"/>
      <c r="L52" s="103"/>
      <c r="M52" s="105"/>
      <c r="N52" s="252"/>
      <c r="O52" s="253"/>
      <c r="P52" s="97"/>
      <c r="Q52" s="250"/>
      <c r="R52" s="251"/>
      <c r="T52" s="102"/>
      <c r="U52" s="103"/>
      <c r="V52" s="104"/>
      <c r="W52" s="103"/>
      <c r="X52" s="105"/>
      <c r="Y52" s="252"/>
      <c r="Z52" s="253"/>
      <c r="AA52" s="97"/>
      <c r="AB52" s="250"/>
      <c r="AC52" s="251"/>
    </row>
    <row r="53" spans="9:29">
      <c r="I53" s="90" t="s">
        <v>56</v>
      </c>
      <c r="J53" s="91" t="s">
        <v>53</v>
      </c>
      <c r="K53" s="92"/>
      <c r="L53" s="92"/>
      <c r="M53" s="93"/>
      <c r="N53" s="94" t="s">
        <v>54</v>
      </c>
      <c r="O53" s="93"/>
      <c r="P53" s="91" t="s">
        <v>55</v>
      </c>
      <c r="Q53" s="95"/>
      <c r="R53" s="96"/>
      <c r="T53" s="90" t="s">
        <v>56</v>
      </c>
      <c r="U53" s="91" t="s">
        <v>53</v>
      </c>
      <c r="V53" s="92"/>
      <c r="W53" s="92"/>
      <c r="X53" s="93"/>
      <c r="Y53" s="94" t="s">
        <v>54</v>
      </c>
      <c r="Z53" s="93"/>
      <c r="AA53" s="91" t="s">
        <v>55</v>
      </c>
      <c r="AB53" s="95"/>
      <c r="AC53" s="96"/>
    </row>
    <row r="54" spans="9:29" ht="15.75">
      <c r="I54" s="97"/>
      <c r="J54" s="247"/>
      <c r="K54" s="248"/>
      <c r="L54" s="248"/>
      <c r="M54" s="249"/>
      <c r="N54" s="245"/>
      <c r="O54" s="246"/>
      <c r="P54" s="98"/>
      <c r="Q54" s="99"/>
      <c r="R54" s="100"/>
      <c r="T54" s="97"/>
      <c r="U54" s="247"/>
      <c r="V54" s="248"/>
      <c r="W54" s="248"/>
      <c r="X54" s="249"/>
      <c r="Y54" s="245"/>
      <c r="Z54" s="246"/>
      <c r="AA54" s="98"/>
      <c r="AB54" s="99"/>
      <c r="AC54" s="100"/>
    </row>
    <row r="55" spans="9:29">
      <c r="T55" s="255"/>
      <c r="U55" s="255"/>
      <c r="V55" s="256"/>
      <c r="W55" s="255"/>
      <c r="X55" s="255"/>
      <c r="Y55" s="257"/>
      <c r="Z55" s="255"/>
      <c r="AA55" s="255"/>
      <c r="AB55" s="255"/>
      <c r="AC55" s="255"/>
    </row>
    <row r="56" spans="9:29" ht="15.75">
      <c r="T56" s="258"/>
      <c r="U56" s="259"/>
      <c r="V56" s="259"/>
      <c r="W56" s="259"/>
      <c r="X56" s="260"/>
      <c r="Y56" s="261"/>
      <c r="Z56" s="261"/>
      <c r="AA56" s="262"/>
      <c r="AB56" s="263"/>
      <c r="AC56" s="263"/>
    </row>
    <row r="57" spans="9:29">
      <c r="T57" s="255"/>
      <c r="U57" s="255"/>
      <c r="V57" s="255"/>
      <c r="W57" s="255"/>
      <c r="X57" s="255"/>
      <c r="Y57" s="257"/>
      <c r="Z57" s="255"/>
      <c r="AA57" s="255"/>
      <c r="AB57" s="255"/>
      <c r="AC57" s="255"/>
    </row>
    <row r="58" spans="9:29" ht="15.75">
      <c r="T58" s="262"/>
      <c r="U58" s="264"/>
      <c r="V58" s="264"/>
      <c r="W58" s="264"/>
      <c r="X58" s="264"/>
      <c r="Y58" s="265"/>
      <c r="Z58" s="265"/>
      <c r="AA58" s="262"/>
      <c r="AB58" s="262"/>
      <c r="AC58" s="262"/>
    </row>
  </sheetData>
  <sheetProtection password="D042" sheet="1" objects="1" scenarios="1"/>
  <mergeCells count="27">
    <mergeCell ref="U14:X14"/>
    <mergeCell ref="Y14:Z14"/>
    <mergeCell ref="Y16:Z16"/>
    <mergeCell ref="AB16:AC16"/>
    <mergeCell ref="U18:X18"/>
    <mergeCell ref="Y18:Z18"/>
    <mergeCell ref="Y3:Z3"/>
    <mergeCell ref="AB3:AC3"/>
    <mergeCell ref="AB7:AC7"/>
    <mergeCell ref="Y12:Z12"/>
    <mergeCell ref="AB12:AC12"/>
    <mergeCell ref="N3:O3"/>
    <mergeCell ref="Q3:R3"/>
    <mergeCell ref="A5:B5"/>
    <mergeCell ref="C5:G5"/>
    <mergeCell ref="A7:D7"/>
    <mergeCell ref="E7:G7"/>
    <mergeCell ref="Q7:R7"/>
    <mergeCell ref="J18:M18"/>
    <mergeCell ref="N18:O18"/>
    <mergeCell ref="A9:C9"/>
    <mergeCell ref="N12:O12"/>
    <mergeCell ref="Q12:R12"/>
    <mergeCell ref="J14:M14"/>
    <mergeCell ref="N14:O14"/>
    <mergeCell ref="N16:O16"/>
    <mergeCell ref="Q16:R16"/>
  </mergeCells>
  <pageMargins left="0.9055118110236221" right="0.31496062992125984" top="0.74803149606299213" bottom="0.35433070866141736" header="0.31496062992125984" footer="0.31496062992125984"/>
  <pageSetup paperSize="9" scale="9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C54"/>
  <sheetViews>
    <sheetView topLeftCell="A4" workbookViewId="0">
      <selection activeCell="A41" sqref="A41"/>
    </sheetView>
  </sheetViews>
  <sheetFormatPr defaultRowHeight="12.75"/>
  <cols>
    <col min="1" max="1" width="25.28515625" customWidth="1"/>
    <col min="2" max="2" width="14" style="9" bestFit="1" customWidth="1"/>
    <col min="3" max="3" width="10.140625" bestFit="1" customWidth="1"/>
    <col min="4" max="4" width="13.140625" customWidth="1"/>
    <col min="5" max="5" width="9.85546875" customWidth="1"/>
    <col min="6" max="6" width="11.140625" bestFit="1" customWidth="1"/>
    <col min="7" max="7" width="10.42578125" bestFit="1" customWidth="1"/>
    <col min="8" max="8" width="3.28515625" customWidth="1"/>
    <col min="9" max="9" width="10.42578125" customWidth="1"/>
    <col min="11" max="11" width="12.140625" customWidth="1"/>
    <col min="12" max="12" width="3.42578125" customWidth="1"/>
    <col min="13" max="13" width="8.85546875" customWidth="1"/>
    <col min="19" max="19" width="6.28515625" customWidth="1"/>
    <col min="20" max="20" width="10.42578125" customWidth="1"/>
    <col min="22" max="22" width="12.140625" customWidth="1"/>
    <col min="23" max="23" width="3.42578125" customWidth="1"/>
    <col min="24" max="24" width="8.85546875" customWidth="1"/>
    <col min="29" max="29" width="7.140625" customWidth="1"/>
  </cols>
  <sheetData>
    <row r="1" spans="1:29" ht="15.75">
      <c r="A1" s="2" t="s">
        <v>1</v>
      </c>
      <c r="I1" s="2" t="s">
        <v>1</v>
      </c>
      <c r="T1" s="2" t="s">
        <v>1</v>
      </c>
      <c r="U1" s="110"/>
      <c r="V1" s="110"/>
      <c r="W1" s="110"/>
      <c r="X1" s="110"/>
      <c r="Y1" s="111"/>
      <c r="Z1" s="110"/>
      <c r="AA1" s="110"/>
      <c r="AB1" s="110"/>
      <c r="AC1" s="110"/>
    </row>
    <row r="2" spans="1:29">
      <c r="T2" s="138"/>
      <c r="U2" s="138"/>
      <c r="V2" s="150"/>
      <c r="W2" s="138"/>
      <c r="X2" s="138"/>
      <c r="Y2" s="139"/>
      <c r="Z2" s="138"/>
      <c r="AA2" s="138"/>
      <c r="AB2" s="138"/>
      <c r="AC2" s="138"/>
    </row>
    <row r="3" spans="1:29" ht="18">
      <c r="A3" s="1" t="s">
        <v>0</v>
      </c>
      <c r="I3" s="1" t="s">
        <v>0</v>
      </c>
      <c r="T3" s="1" t="s">
        <v>0</v>
      </c>
      <c r="U3" s="152"/>
      <c r="V3" s="153"/>
      <c r="W3" s="153"/>
      <c r="X3" s="154"/>
      <c r="Y3" s="283"/>
      <c r="Z3" s="283"/>
      <c r="AA3" s="155"/>
      <c r="AB3" s="284"/>
      <c r="AC3" s="284"/>
    </row>
    <row r="4" spans="1:29" ht="15.75">
      <c r="F4" s="122" t="s">
        <v>77</v>
      </c>
      <c r="G4" s="235">
        <v>1</v>
      </c>
      <c r="R4" s="122" t="s">
        <v>31</v>
      </c>
      <c r="T4" s="138"/>
      <c r="U4" s="138"/>
      <c r="V4" s="138"/>
      <c r="W4" s="138"/>
      <c r="X4" s="138"/>
      <c r="Y4" s="139"/>
      <c r="Z4" s="138"/>
      <c r="AA4" s="138"/>
      <c r="AB4" s="138"/>
      <c r="AC4" s="122" t="s">
        <v>31</v>
      </c>
    </row>
    <row r="5" spans="1:29" ht="15.75">
      <c r="A5" s="123" t="str">
        <f>'Grunnur  '!A5</f>
        <v xml:space="preserve">Heiti verks: </v>
      </c>
      <c r="B5" s="188"/>
      <c r="C5" s="123"/>
      <c r="D5" s="123"/>
      <c r="E5" s="123"/>
      <c r="F5" s="123"/>
      <c r="G5" s="123"/>
      <c r="H5" s="4"/>
      <c r="I5" s="123" t="str">
        <f>'Grunnur  '!A5</f>
        <v xml:space="preserve">Heiti verks: </v>
      </c>
      <c r="J5" s="123"/>
      <c r="K5" s="123"/>
      <c r="L5" s="123"/>
      <c r="M5" s="123"/>
      <c r="N5" s="123"/>
      <c r="O5" s="123"/>
      <c r="R5" s="122"/>
      <c r="T5" s="159" t="str">
        <f>'Grunnur  '!$A$5</f>
        <v xml:space="preserve">Heiti verks: </v>
      </c>
      <c r="U5" s="171"/>
      <c r="V5" s="171"/>
      <c r="W5" s="171"/>
      <c r="X5" s="171"/>
      <c r="Y5" s="179"/>
      <c r="Z5" s="179"/>
      <c r="AA5" s="159"/>
      <c r="AB5" s="156"/>
      <c r="AC5" s="156"/>
    </row>
    <row r="6" spans="1:29" ht="15.75">
      <c r="F6" s="42"/>
      <c r="G6" s="121"/>
      <c r="H6" s="42"/>
      <c r="T6" s="170"/>
      <c r="U6" s="170"/>
      <c r="V6" s="172"/>
      <c r="W6" s="170"/>
      <c r="X6" s="170"/>
      <c r="Y6" s="173"/>
      <c r="Z6" s="170"/>
      <c r="AA6" s="170"/>
      <c r="AB6" s="138"/>
      <c r="AC6" s="138"/>
    </row>
    <row r="7" spans="1:29" ht="15.75">
      <c r="A7" s="124" t="str">
        <f>'Grunnur  '!A7:B7</f>
        <v xml:space="preserve">Verktaki:  </v>
      </c>
      <c r="B7" s="188"/>
      <c r="C7" s="124"/>
      <c r="D7" s="124"/>
      <c r="E7" s="134" t="str">
        <f>Kennitala</f>
        <v xml:space="preserve">kt: </v>
      </c>
      <c r="F7" s="134"/>
      <c r="G7" s="134"/>
      <c r="H7" s="4"/>
      <c r="I7" s="124" t="str">
        <f>'Grunnur  '!A7</f>
        <v xml:space="preserve">Verktaki:  </v>
      </c>
      <c r="P7" s="119" t="str">
        <f>Kennitala</f>
        <v xml:space="preserve">kt: </v>
      </c>
      <c r="Q7" s="119"/>
      <c r="R7" s="119"/>
      <c r="T7" s="160" t="str">
        <f>'Grunnur  '!$A$7</f>
        <v xml:space="preserve">Verktaki:  </v>
      </c>
      <c r="U7" s="159"/>
      <c r="V7" s="159"/>
      <c r="W7" s="159"/>
      <c r="X7" s="254"/>
      <c r="Y7" s="166"/>
      <c r="Z7" s="166" t="str">
        <f>Kennitala</f>
        <v xml:space="preserve">kt: </v>
      </c>
      <c r="AA7" s="159"/>
      <c r="AB7" s="284"/>
      <c r="AC7" s="284"/>
    </row>
    <row r="8" spans="1:29" ht="15">
      <c r="F8" s="108">
        <f>TYPE(G6)</f>
        <v>1</v>
      </c>
      <c r="G8" s="109" t="b">
        <f>IF(F8=2,IF(G25&lt;=100%,2,0))</f>
        <v>0</v>
      </c>
      <c r="T8" s="170"/>
      <c r="U8" s="170"/>
      <c r="V8" s="170"/>
      <c r="W8" s="170"/>
      <c r="X8" s="170"/>
      <c r="Y8" s="173"/>
      <c r="Z8" s="170"/>
      <c r="AA8" s="170"/>
      <c r="AB8" s="138"/>
      <c r="AC8" s="138"/>
    </row>
    <row r="9" spans="1:29" ht="15.75">
      <c r="A9" s="268" t="s">
        <v>2</v>
      </c>
      <c r="B9" s="268"/>
      <c r="C9" s="268"/>
      <c r="D9" s="87" t="s">
        <v>32</v>
      </c>
      <c r="E9" s="88"/>
      <c r="F9" s="89"/>
      <c r="G9" s="89"/>
      <c r="H9" s="64"/>
      <c r="I9" s="167" t="str">
        <f>A9</f>
        <v>Tímabil:</v>
      </c>
      <c r="J9" s="167"/>
      <c r="K9" s="167"/>
      <c r="L9" s="6"/>
      <c r="M9" s="6"/>
      <c r="N9" s="6"/>
      <c r="O9" s="87"/>
      <c r="P9" s="135" t="str">
        <f>D9</f>
        <v>Dagsetn. verkstöðu:</v>
      </c>
      <c r="Q9" s="6"/>
      <c r="R9" s="6"/>
      <c r="T9" s="164" t="str">
        <f>$A$9</f>
        <v>Tímabil:</v>
      </c>
      <c r="U9" s="181"/>
      <c r="V9" s="181"/>
      <c r="W9" s="181"/>
      <c r="X9" s="181"/>
      <c r="Y9" s="163"/>
      <c r="Z9" s="163" t="str">
        <f>$D$9</f>
        <v>Dagsetn. verkstöðu:</v>
      </c>
      <c r="AA9" s="164"/>
      <c r="AB9" s="143"/>
      <c r="AC9" s="143"/>
    </row>
    <row r="10" spans="1:29">
      <c r="H10" s="7"/>
      <c r="I10" s="60"/>
      <c r="J10" s="60"/>
      <c r="K10" s="60"/>
      <c r="L10" s="60"/>
      <c r="M10" s="60"/>
      <c r="N10" s="61"/>
      <c r="O10" s="60"/>
      <c r="P10" s="60"/>
      <c r="Q10" s="60"/>
      <c r="R10" s="60"/>
      <c r="T10" s="138"/>
      <c r="U10" s="138"/>
      <c r="V10" s="150"/>
      <c r="W10" s="138"/>
      <c r="X10" s="138"/>
      <c r="Y10" s="139"/>
      <c r="Z10" s="138"/>
      <c r="AA10" s="138"/>
      <c r="AB10" s="138"/>
      <c r="AC10" s="138"/>
    </row>
    <row r="11" spans="1:29">
      <c r="A11" s="6"/>
      <c r="B11" s="31"/>
      <c r="C11" s="6"/>
      <c r="D11" s="6"/>
      <c r="E11" s="6"/>
      <c r="F11" s="6"/>
      <c r="G11" s="6"/>
      <c r="H11" s="7"/>
      <c r="I11" s="112" t="s">
        <v>47</v>
      </c>
      <c r="J11" s="90" t="s">
        <v>57</v>
      </c>
      <c r="K11" s="101" t="s">
        <v>48</v>
      </c>
      <c r="L11" s="90" t="s">
        <v>49</v>
      </c>
      <c r="M11" s="90" t="s">
        <v>50</v>
      </c>
      <c r="N11" s="94" t="s">
        <v>7</v>
      </c>
      <c r="O11" s="93"/>
      <c r="P11" s="90" t="s">
        <v>51</v>
      </c>
      <c r="Q11" s="91" t="s">
        <v>52</v>
      </c>
      <c r="R11" s="93"/>
      <c r="T11" s="112" t="s">
        <v>47</v>
      </c>
      <c r="U11" s="90" t="s">
        <v>57</v>
      </c>
      <c r="V11" s="101" t="s">
        <v>48</v>
      </c>
      <c r="W11" s="90" t="s">
        <v>49</v>
      </c>
      <c r="X11" s="90" t="s">
        <v>50</v>
      </c>
      <c r="Y11" s="94" t="s">
        <v>7</v>
      </c>
      <c r="Z11" s="93"/>
      <c r="AA11" s="90" t="s">
        <v>51</v>
      </c>
      <c r="AB11" s="91" t="s">
        <v>52</v>
      </c>
      <c r="AC11" s="93"/>
    </row>
    <row r="12" spans="1:29" ht="15.75">
      <c r="A12" s="17"/>
      <c r="B12" s="32" t="s">
        <v>62</v>
      </c>
      <c r="C12" s="18" t="s">
        <v>4</v>
      </c>
      <c r="D12" s="18" t="s">
        <v>9</v>
      </c>
      <c r="E12" s="18" t="s">
        <v>60</v>
      </c>
      <c r="F12" s="18" t="s">
        <v>23</v>
      </c>
      <c r="G12" s="18" t="s">
        <v>13</v>
      </c>
      <c r="H12" s="62"/>
      <c r="I12" s="102"/>
      <c r="J12" s="113"/>
      <c r="K12" s="104"/>
      <c r="L12" s="103"/>
      <c r="M12" s="114"/>
      <c r="N12" s="281"/>
      <c r="O12" s="282"/>
      <c r="P12" s="115"/>
      <c r="Q12" s="277"/>
      <c r="R12" s="278"/>
      <c r="T12" s="102"/>
      <c r="U12" s="113"/>
      <c r="V12" s="104"/>
      <c r="W12" s="103"/>
      <c r="X12" s="114"/>
      <c r="Y12" s="281"/>
      <c r="Z12" s="282"/>
      <c r="AA12" s="115"/>
      <c r="AB12" s="277"/>
      <c r="AC12" s="278"/>
    </row>
    <row r="13" spans="1:29">
      <c r="A13" s="17" t="s">
        <v>3</v>
      </c>
      <c r="B13" s="32" t="s">
        <v>10</v>
      </c>
      <c r="C13" s="18" t="s">
        <v>11</v>
      </c>
      <c r="D13" s="18" t="s">
        <v>20</v>
      </c>
      <c r="E13" s="18" t="s">
        <v>12</v>
      </c>
      <c r="F13" s="18" t="s">
        <v>12</v>
      </c>
      <c r="G13" s="18" t="s">
        <v>12</v>
      </c>
      <c r="H13" s="18"/>
      <c r="I13" s="90" t="s">
        <v>56</v>
      </c>
      <c r="J13" s="91" t="s">
        <v>53</v>
      </c>
      <c r="K13" s="92"/>
      <c r="L13" s="92"/>
      <c r="M13" s="93"/>
      <c r="N13" s="94" t="s">
        <v>54</v>
      </c>
      <c r="O13" s="93"/>
      <c r="P13" s="91" t="s">
        <v>55</v>
      </c>
      <c r="Q13" s="95"/>
      <c r="R13" s="96"/>
      <c r="T13" s="90" t="s">
        <v>56</v>
      </c>
      <c r="U13" s="91" t="s">
        <v>53</v>
      </c>
      <c r="V13" s="92"/>
      <c r="W13" s="92"/>
      <c r="X13" s="93"/>
      <c r="Y13" s="94" t="s">
        <v>54</v>
      </c>
      <c r="Z13" s="93"/>
      <c r="AA13" s="91" t="s">
        <v>55</v>
      </c>
      <c r="AB13" s="95"/>
      <c r="AC13" s="96"/>
    </row>
    <row r="14" spans="1:29" ht="15.75">
      <c r="A14" s="19"/>
      <c r="B14" s="33"/>
      <c r="C14" s="21"/>
      <c r="D14" s="22">
        <f>1 - Fast_gjald_hlutfall</f>
        <v>1</v>
      </c>
      <c r="E14" s="20"/>
      <c r="F14" s="20"/>
      <c r="G14" s="20"/>
      <c r="H14" s="62"/>
      <c r="I14" s="97"/>
      <c r="J14" s="274"/>
      <c r="K14" s="275"/>
      <c r="L14" s="275"/>
      <c r="M14" s="276"/>
      <c r="N14" s="272"/>
      <c r="O14" s="273"/>
      <c r="P14" s="98"/>
      <c r="Q14" s="99"/>
      <c r="R14" s="100"/>
      <c r="T14" s="97"/>
      <c r="U14" s="274"/>
      <c r="V14" s="275"/>
      <c r="W14" s="275"/>
      <c r="X14" s="276"/>
      <c r="Y14" s="272"/>
      <c r="Z14" s="273"/>
      <c r="AA14" s="98"/>
      <c r="AB14" s="99"/>
      <c r="AC14" s="100"/>
    </row>
    <row r="15" spans="1:29">
      <c r="A15" s="5"/>
      <c r="B15" s="117"/>
      <c r="C15" s="9"/>
      <c r="D15" s="3"/>
      <c r="E15" s="3"/>
      <c r="F15" s="3"/>
      <c r="I15" s="90" t="s">
        <v>47</v>
      </c>
      <c r="J15" s="90" t="s">
        <v>57</v>
      </c>
      <c r="K15" s="101" t="s">
        <v>48</v>
      </c>
      <c r="L15" s="90" t="s">
        <v>49</v>
      </c>
      <c r="M15" s="90" t="s">
        <v>50</v>
      </c>
      <c r="N15" s="94" t="s">
        <v>7</v>
      </c>
      <c r="O15" s="93"/>
      <c r="P15" s="90" t="s">
        <v>51</v>
      </c>
      <c r="Q15" s="91" t="s">
        <v>52</v>
      </c>
      <c r="R15" s="93"/>
      <c r="T15" s="90" t="s">
        <v>47</v>
      </c>
      <c r="U15" s="90" t="s">
        <v>57</v>
      </c>
      <c r="V15" s="101" t="s">
        <v>48</v>
      </c>
      <c r="W15" s="90" t="s">
        <v>49</v>
      </c>
      <c r="X15" s="90" t="s">
        <v>50</v>
      </c>
      <c r="Y15" s="94" t="s">
        <v>7</v>
      </c>
      <c r="Z15" s="93"/>
      <c r="AA15" s="90" t="s">
        <v>51</v>
      </c>
      <c r="AB15" s="91" t="s">
        <v>52</v>
      </c>
      <c r="AC15" s="93"/>
    </row>
    <row r="16" spans="1:29" ht="15.75">
      <c r="A16" s="5" t="str">
        <f>'Grunnur  '!A16</f>
        <v>92.1 Færðargreining</v>
      </c>
      <c r="B16" s="118"/>
      <c r="C16" s="34">
        <f>Smábíll_einv</f>
        <v>0</v>
      </c>
      <c r="D16" s="34">
        <f>C16*B16*$D$14</f>
        <v>0</v>
      </c>
      <c r="E16" s="34">
        <f>B16</f>
        <v>0</v>
      </c>
      <c r="F16" s="34">
        <f>D16</f>
        <v>0</v>
      </c>
      <c r="G16" s="13" t="str">
        <f>IF(B16=0," ",E16/'Grunnur  '!C16)</f>
        <v xml:space="preserve"> </v>
      </c>
      <c r="H16" s="13"/>
      <c r="I16" s="102"/>
      <c r="J16" s="103"/>
      <c r="K16" s="104"/>
      <c r="L16" s="103"/>
      <c r="M16" s="105"/>
      <c r="N16" s="279"/>
      <c r="O16" s="280"/>
      <c r="P16" s="97"/>
      <c r="Q16" s="277"/>
      <c r="R16" s="278"/>
      <c r="T16" s="102"/>
      <c r="U16" s="103"/>
      <c r="V16" s="104"/>
      <c r="W16" s="103"/>
      <c r="X16" s="105"/>
      <c r="Y16" s="279"/>
      <c r="Z16" s="280"/>
      <c r="AA16" s="97"/>
      <c r="AB16" s="277"/>
      <c r="AC16" s="278"/>
    </row>
    <row r="17" spans="1:29">
      <c r="A17" s="5" t="str">
        <f>'Grunnur  '!A17</f>
        <v>92.21 Snjómokstur og hálkuv.</v>
      </c>
      <c r="B17" s="189"/>
      <c r="C17" s="34">
        <f>Vörubíll_mokstur_einv</f>
        <v>0</v>
      </c>
      <c r="D17" s="34">
        <f t="shared" ref="D17:D24" si="0">C17*B17*$D$14</f>
        <v>0</v>
      </c>
      <c r="E17" s="34">
        <f t="shared" ref="E17:E24" si="1">B17</f>
        <v>0</v>
      </c>
      <c r="F17" s="34">
        <f t="shared" ref="F17:F24" si="2">D17</f>
        <v>0</v>
      </c>
      <c r="G17" s="13" t="str">
        <f>IF(B17=0," ",E17/'Grunnur  '!C17)</f>
        <v xml:space="preserve"> </v>
      </c>
      <c r="H17" s="13"/>
      <c r="I17" s="90" t="s">
        <v>56</v>
      </c>
      <c r="J17" s="91" t="s">
        <v>53</v>
      </c>
      <c r="K17" s="92"/>
      <c r="L17" s="92"/>
      <c r="M17" s="93"/>
      <c r="N17" s="94" t="s">
        <v>54</v>
      </c>
      <c r="O17" s="93"/>
      <c r="P17" s="91" t="s">
        <v>55</v>
      </c>
      <c r="Q17" s="95"/>
      <c r="R17" s="96"/>
      <c r="T17" s="90" t="s">
        <v>56</v>
      </c>
      <c r="U17" s="91" t="s">
        <v>53</v>
      </c>
      <c r="V17" s="92"/>
      <c r="W17" s="92"/>
      <c r="X17" s="93"/>
      <c r="Y17" s="94" t="s">
        <v>54</v>
      </c>
      <c r="Z17" s="93"/>
      <c r="AA17" s="91" t="s">
        <v>55</v>
      </c>
      <c r="AB17" s="95"/>
      <c r="AC17" s="96"/>
    </row>
    <row r="18" spans="1:29" ht="15.75">
      <c r="A18" s="5" t="str">
        <f>'Grunnur  '!A18</f>
        <v>92.22 Upprif með undirtönn</v>
      </c>
      <c r="B18" s="118"/>
      <c r="C18" s="34">
        <f>Vörubíll_undirtönn_einv</f>
        <v>0</v>
      </c>
      <c r="D18" s="34">
        <f t="shared" si="0"/>
        <v>0</v>
      </c>
      <c r="E18" s="34">
        <f t="shared" si="1"/>
        <v>0</v>
      </c>
      <c r="F18" s="34">
        <f t="shared" si="2"/>
        <v>0</v>
      </c>
      <c r="G18" s="13" t="str">
        <f>IF(B18=0," ",E18/'Grunnur  '!C18)</f>
        <v xml:space="preserve"> </v>
      </c>
      <c r="H18" s="13"/>
      <c r="I18" s="97"/>
      <c r="J18" s="274"/>
      <c r="K18" s="275"/>
      <c r="L18" s="275"/>
      <c r="M18" s="276"/>
      <c r="N18" s="272"/>
      <c r="O18" s="273"/>
      <c r="P18" s="98"/>
      <c r="Q18" s="99"/>
      <c r="R18" s="100"/>
      <c r="T18" s="97"/>
      <c r="U18" s="274"/>
      <c r="V18" s="275"/>
      <c r="W18" s="275"/>
      <c r="X18" s="276"/>
      <c r="Y18" s="272"/>
      <c r="Z18" s="273"/>
      <c r="AA18" s="98"/>
      <c r="AB18" s="99"/>
      <c r="AC18" s="100"/>
    </row>
    <row r="19" spans="1:29">
      <c r="A19" s="5" t="str">
        <f>'Grunnur  '!A19</f>
        <v>92.23 Lausakeyrsla vörub.</v>
      </c>
      <c r="B19" s="118"/>
      <c r="C19" s="34">
        <f>Vinnuvél_1_einv</f>
        <v>0</v>
      </c>
      <c r="D19" s="34">
        <f t="shared" si="0"/>
        <v>0</v>
      </c>
      <c r="E19" s="34">
        <f t="shared" si="1"/>
        <v>0</v>
      </c>
      <c r="F19" s="34">
        <f t="shared" si="2"/>
        <v>0</v>
      </c>
      <c r="G19" s="13" t="str">
        <f>IF(B19=0," ",E19/'Grunnur  '!C19)</f>
        <v xml:space="preserve"> </v>
      </c>
      <c r="H19" s="13"/>
      <c r="I19" s="90" t="s">
        <v>47</v>
      </c>
      <c r="J19" s="90" t="s">
        <v>57</v>
      </c>
      <c r="K19" s="101" t="s">
        <v>48</v>
      </c>
      <c r="L19" s="90" t="s">
        <v>49</v>
      </c>
      <c r="M19" s="90" t="s">
        <v>50</v>
      </c>
      <c r="N19" s="94" t="s">
        <v>7</v>
      </c>
      <c r="O19" s="93"/>
      <c r="P19" s="90" t="s">
        <v>51</v>
      </c>
      <c r="Q19" s="91" t="s">
        <v>52</v>
      </c>
      <c r="R19" s="93"/>
      <c r="T19" s="90" t="s">
        <v>47</v>
      </c>
      <c r="U19" s="90" t="s">
        <v>57</v>
      </c>
      <c r="V19" s="101" t="s">
        <v>48</v>
      </c>
      <c r="W19" s="90" t="s">
        <v>49</v>
      </c>
      <c r="X19" s="90" t="s">
        <v>50</v>
      </c>
      <c r="Y19" s="94" t="s">
        <v>7</v>
      </c>
      <c r="Z19" s="93"/>
      <c r="AA19" s="90" t="s">
        <v>51</v>
      </c>
      <c r="AB19" s="91" t="s">
        <v>52</v>
      </c>
      <c r="AC19" s="93"/>
    </row>
    <row r="20" spans="1:29" ht="15.75">
      <c r="A20" s="5" t="str">
        <f>'Grunnur  '!A20</f>
        <v>92.3 Snjómokstur með vinnuv.</v>
      </c>
      <c r="B20" s="118"/>
      <c r="C20" s="34">
        <f>Vinnuvél_2_einv</f>
        <v>0</v>
      </c>
      <c r="D20" s="34">
        <f t="shared" si="0"/>
        <v>0</v>
      </c>
      <c r="E20" s="34">
        <f t="shared" si="1"/>
        <v>0</v>
      </c>
      <c r="F20" s="34">
        <f t="shared" si="2"/>
        <v>0</v>
      </c>
      <c r="G20" s="13" t="str">
        <f>IF(B20=0," ",E20/'Grunnur  '!C20)</f>
        <v xml:space="preserve"> </v>
      </c>
      <c r="H20" s="13"/>
      <c r="I20" s="102"/>
      <c r="J20" s="103"/>
      <c r="K20" s="104"/>
      <c r="L20" s="103"/>
      <c r="M20" s="105"/>
      <c r="N20" s="252"/>
      <c r="O20" s="253"/>
      <c r="P20" s="97"/>
      <c r="Q20" s="250"/>
      <c r="R20" s="251"/>
      <c r="T20" s="102"/>
      <c r="U20" s="103"/>
      <c r="V20" s="104"/>
      <c r="W20" s="103"/>
      <c r="X20" s="105"/>
      <c r="Y20" s="252"/>
      <c r="Z20" s="253"/>
      <c r="AA20" s="97"/>
      <c r="AB20" s="250"/>
      <c r="AC20" s="251"/>
    </row>
    <row r="21" spans="1:29">
      <c r="A21" s="5" t="str">
        <f>'Grunnur  '!A21</f>
        <v xml:space="preserve">92.8 Biðtími </v>
      </c>
      <c r="B21" s="118"/>
      <c r="C21" s="34">
        <f>Vinnuvél_3_einv</f>
        <v>0</v>
      </c>
      <c r="D21" s="34">
        <f t="shared" si="0"/>
        <v>0</v>
      </c>
      <c r="E21" s="34">
        <f t="shared" si="1"/>
        <v>0</v>
      </c>
      <c r="F21" s="34">
        <f t="shared" si="2"/>
        <v>0</v>
      </c>
      <c r="G21" s="13" t="str">
        <f>IF(B21=0," ",E21/'Grunnur  '!C21)</f>
        <v xml:space="preserve"> </v>
      </c>
      <c r="H21" s="13"/>
      <c r="I21" s="90" t="s">
        <v>56</v>
      </c>
      <c r="J21" s="91" t="s">
        <v>53</v>
      </c>
      <c r="K21" s="92"/>
      <c r="L21" s="92"/>
      <c r="M21" s="93"/>
      <c r="N21" s="94" t="s">
        <v>54</v>
      </c>
      <c r="O21" s="93"/>
      <c r="P21" s="91" t="s">
        <v>55</v>
      </c>
      <c r="Q21" s="95"/>
      <c r="R21" s="96"/>
      <c r="T21" s="90" t="s">
        <v>56</v>
      </c>
      <c r="U21" s="91" t="s">
        <v>53</v>
      </c>
      <c r="V21" s="92"/>
      <c r="W21" s="92"/>
      <c r="X21" s="93"/>
      <c r="Y21" s="94" t="s">
        <v>54</v>
      </c>
      <c r="Z21" s="93"/>
      <c r="AA21" s="91" t="s">
        <v>55</v>
      </c>
      <c r="AB21" s="95"/>
      <c r="AC21" s="96"/>
    </row>
    <row r="22" spans="1:29" ht="15.75">
      <c r="A22" s="5">
        <f>'Grunnur  '!A22</f>
        <v>0</v>
      </c>
      <c r="B22" s="118"/>
      <c r="C22" s="34">
        <f>Vinnuvél_4_einv</f>
        <v>0</v>
      </c>
      <c r="D22" s="34">
        <f t="shared" si="0"/>
        <v>0</v>
      </c>
      <c r="E22" s="34">
        <f t="shared" si="1"/>
        <v>0</v>
      </c>
      <c r="F22" s="34">
        <f t="shared" si="2"/>
        <v>0</v>
      </c>
      <c r="G22" s="13" t="str">
        <f>IF(B22=0," ",E22/'Grunnur  '!C22)</f>
        <v xml:space="preserve"> </v>
      </c>
      <c r="H22" s="13"/>
      <c r="I22" s="97"/>
      <c r="J22" s="247"/>
      <c r="K22" s="248"/>
      <c r="L22" s="248"/>
      <c r="M22" s="249"/>
      <c r="N22" s="245"/>
      <c r="O22" s="246"/>
      <c r="P22" s="98"/>
      <c r="Q22" s="99"/>
      <c r="R22" s="100"/>
      <c r="T22" s="97"/>
      <c r="U22" s="247"/>
      <c r="V22" s="248"/>
      <c r="W22" s="248"/>
      <c r="X22" s="249"/>
      <c r="Y22" s="245"/>
      <c r="Z22" s="246"/>
      <c r="AA22" s="98"/>
      <c r="AB22" s="99"/>
      <c r="AC22" s="100"/>
    </row>
    <row r="23" spans="1:29">
      <c r="A23" s="5">
        <f>'Grunnur  '!A23</f>
        <v>0</v>
      </c>
      <c r="B23" s="118"/>
      <c r="C23" s="34">
        <f>Biðtími_smábíll_einv</f>
        <v>0</v>
      </c>
      <c r="D23" s="34">
        <f t="shared" si="0"/>
        <v>0</v>
      </c>
      <c r="E23" s="34">
        <f t="shared" si="1"/>
        <v>0</v>
      </c>
      <c r="F23" s="34">
        <f t="shared" si="2"/>
        <v>0</v>
      </c>
      <c r="G23" s="13" t="str">
        <f>IF(B23=0," ",E23/'Grunnur  '!C23)</f>
        <v xml:space="preserve"> </v>
      </c>
      <c r="H23" s="13"/>
      <c r="I23" s="90" t="s">
        <v>47</v>
      </c>
      <c r="J23" s="90" t="s">
        <v>57</v>
      </c>
      <c r="K23" s="101" t="s">
        <v>48</v>
      </c>
      <c r="L23" s="90" t="s">
        <v>49</v>
      </c>
      <c r="M23" s="90" t="s">
        <v>50</v>
      </c>
      <c r="N23" s="94" t="s">
        <v>7</v>
      </c>
      <c r="O23" s="93"/>
      <c r="P23" s="90" t="s">
        <v>51</v>
      </c>
      <c r="Q23" s="91" t="s">
        <v>52</v>
      </c>
      <c r="R23" s="93"/>
      <c r="T23" s="90" t="s">
        <v>47</v>
      </c>
      <c r="U23" s="90" t="s">
        <v>57</v>
      </c>
      <c r="V23" s="101" t="s">
        <v>48</v>
      </c>
      <c r="W23" s="90" t="s">
        <v>49</v>
      </c>
      <c r="X23" s="90" t="s">
        <v>50</v>
      </c>
      <c r="Y23" s="94" t="s">
        <v>7</v>
      </c>
      <c r="Z23" s="93"/>
      <c r="AA23" s="90" t="s">
        <v>51</v>
      </c>
      <c r="AB23" s="91" t="s">
        <v>52</v>
      </c>
      <c r="AC23" s="93"/>
    </row>
    <row r="24" spans="1:29" ht="15.75">
      <c r="A24" s="5">
        <f>'Grunnur  '!A24</f>
        <v>0</v>
      </c>
      <c r="B24" s="118"/>
      <c r="C24" s="34">
        <f>Biðtími_vörubíll_einv</f>
        <v>0</v>
      </c>
      <c r="D24" s="34">
        <f t="shared" si="0"/>
        <v>0</v>
      </c>
      <c r="E24" s="34">
        <f t="shared" si="1"/>
        <v>0</v>
      </c>
      <c r="F24" s="34">
        <f t="shared" si="2"/>
        <v>0</v>
      </c>
      <c r="G24" s="13" t="str">
        <f>IF(B24=0," ",E24/'Grunnur  '!C24)</f>
        <v xml:space="preserve"> </v>
      </c>
      <c r="H24" s="13"/>
      <c r="I24" s="102"/>
      <c r="J24" s="103"/>
      <c r="K24" s="104"/>
      <c r="L24" s="103"/>
      <c r="M24" s="105"/>
      <c r="N24" s="252"/>
      <c r="O24" s="253"/>
      <c r="P24" s="97"/>
      <c r="Q24" s="250"/>
      <c r="R24" s="251"/>
      <c r="T24" s="102"/>
      <c r="U24" s="103"/>
      <c r="V24" s="104"/>
      <c r="W24" s="103"/>
      <c r="X24" s="105"/>
      <c r="Y24" s="252"/>
      <c r="Z24" s="253"/>
      <c r="AA24" s="97"/>
      <c r="AB24" s="250"/>
      <c r="AC24" s="251"/>
    </row>
    <row r="25" spans="1:29" ht="13.5" thickBot="1">
      <c r="A25" s="29" t="s">
        <v>19</v>
      </c>
      <c r="B25" s="35"/>
      <c r="C25" s="23"/>
      <c r="D25" s="35">
        <f>SUM(D16:D24)</f>
        <v>0</v>
      </c>
      <c r="E25" s="23"/>
      <c r="F25" s="23">
        <f>SUM(F16:F24)</f>
        <v>0</v>
      </c>
      <c r="G25" s="26" t="e">
        <f>(F25/D14)/Heildarupphæð</f>
        <v>#DIV/0!</v>
      </c>
      <c r="H25" s="63"/>
      <c r="I25" s="90" t="s">
        <v>56</v>
      </c>
      <c r="J25" s="91" t="s">
        <v>53</v>
      </c>
      <c r="K25" s="92"/>
      <c r="L25" s="92"/>
      <c r="M25" s="93"/>
      <c r="N25" s="94" t="s">
        <v>54</v>
      </c>
      <c r="O25" s="93"/>
      <c r="P25" s="91" t="s">
        <v>55</v>
      </c>
      <c r="Q25" s="95"/>
      <c r="R25" s="96"/>
      <c r="T25" s="90" t="s">
        <v>56</v>
      </c>
      <c r="U25" s="91" t="s">
        <v>53</v>
      </c>
      <c r="V25" s="92"/>
      <c r="W25" s="92"/>
      <c r="X25" s="93"/>
      <c r="Y25" s="94" t="s">
        <v>54</v>
      </c>
      <c r="Z25" s="93"/>
      <c r="AA25" s="91" t="s">
        <v>55</v>
      </c>
      <c r="AB25" s="95"/>
      <c r="AC25" s="96"/>
    </row>
    <row r="26" spans="1:29" ht="16.5" thickTop="1">
      <c r="B26" s="34"/>
      <c r="C26" s="11"/>
      <c r="D26" s="12"/>
      <c r="E26" s="10"/>
      <c r="F26" s="10"/>
      <c r="G26" s="10"/>
      <c r="H26" s="10"/>
      <c r="I26" s="97"/>
      <c r="J26" s="247"/>
      <c r="K26" s="248"/>
      <c r="L26" s="248"/>
      <c r="M26" s="249"/>
      <c r="N26" s="245"/>
      <c r="O26" s="246"/>
      <c r="P26" s="98"/>
      <c r="Q26" s="99"/>
      <c r="R26" s="100"/>
      <c r="T26" s="97"/>
      <c r="U26" s="247"/>
      <c r="V26" s="248"/>
      <c r="W26" s="248"/>
      <c r="X26" s="249"/>
      <c r="Y26" s="245"/>
      <c r="Z26" s="246"/>
      <c r="AA26" s="98"/>
      <c r="AB26" s="99"/>
      <c r="AC26" s="100"/>
    </row>
    <row r="27" spans="1:29">
      <c r="B27" s="34"/>
      <c r="C27" s="11"/>
      <c r="D27" s="12"/>
      <c r="E27" s="10"/>
      <c r="F27" s="10"/>
      <c r="G27" s="10"/>
      <c r="H27" s="10"/>
      <c r="I27" s="90" t="s">
        <v>47</v>
      </c>
      <c r="J27" s="90" t="s">
        <v>57</v>
      </c>
      <c r="K27" s="101" t="s">
        <v>48</v>
      </c>
      <c r="L27" s="90" t="s">
        <v>49</v>
      </c>
      <c r="M27" s="90" t="s">
        <v>50</v>
      </c>
      <c r="N27" s="94" t="s">
        <v>7</v>
      </c>
      <c r="O27" s="93"/>
      <c r="P27" s="90" t="s">
        <v>51</v>
      </c>
      <c r="Q27" s="91" t="s">
        <v>52</v>
      </c>
      <c r="R27" s="93"/>
      <c r="T27" s="90" t="s">
        <v>47</v>
      </c>
      <c r="U27" s="90" t="s">
        <v>57</v>
      </c>
      <c r="V27" s="101" t="s">
        <v>48</v>
      </c>
      <c r="W27" s="90" t="s">
        <v>49</v>
      </c>
      <c r="X27" s="90" t="s">
        <v>50</v>
      </c>
      <c r="Y27" s="94" t="s">
        <v>7</v>
      </c>
      <c r="Z27" s="93"/>
      <c r="AA27" s="90" t="s">
        <v>51</v>
      </c>
      <c r="AB27" s="91" t="s">
        <v>52</v>
      </c>
      <c r="AC27" s="93"/>
    </row>
    <row r="28" spans="1:29" ht="15.75">
      <c r="A28" s="41" t="s">
        <v>22</v>
      </c>
      <c r="B28" s="190">
        <v>0</v>
      </c>
      <c r="I28" s="102"/>
      <c r="J28" s="103"/>
      <c r="K28" s="104"/>
      <c r="L28" s="103"/>
      <c r="M28" s="105"/>
      <c r="N28" s="252"/>
      <c r="O28" s="253"/>
      <c r="P28" s="97"/>
      <c r="Q28" s="98"/>
      <c r="R28" s="106"/>
      <c r="T28" s="102"/>
      <c r="U28" s="103"/>
      <c r="V28" s="104"/>
      <c r="W28" s="103"/>
      <c r="X28" s="105"/>
      <c r="Y28" s="252"/>
      <c r="Z28" s="253"/>
      <c r="AA28" s="97"/>
      <c r="AB28" s="98"/>
      <c r="AC28" s="106"/>
    </row>
    <row r="29" spans="1:29">
      <c r="A29" s="7"/>
      <c r="B29" s="70"/>
      <c r="C29" s="7"/>
      <c r="D29" s="7"/>
      <c r="I29" s="90" t="s">
        <v>56</v>
      </c>
      <c r="J29" s="91" t="s">
        <v>53</v>
      </c>
      <c r="K29" s="92"/>
      <c r="L29" s="92"/>
      <c r="M29" s="93"/>
      <c r="N29" s="94" t="s">
        <v>54</v>
      </c>
      <c r="O29" s="93"/>
      <c r="P29" s="91" t="s">
        <v>55</v>
      </c>
      <c r="Q29" s="95"/>
      <c r="R29" s="96"/>
      <c r="T29" s="90" t="s">
        <v>56</v>
      </c>
      <c r="U29" s="91" t="s">
        <v>53</v>
      </c>
      <c r="V29" s="92"/>
      <c r="W29" s="92"/>
      <c r="X29" s="93"/>
      <c r="Y29" s="94" t="s">
        <v>54</v>
      </c>
      <c r="Z29" s="93"/>
      <c r="AA29" s="91" t="s">
        <v>55</v>
      </c>
      <c r="AB29" s="95"/>
      <c r="AC29" s="96"/>
    </row>
    <row r="30" spans="1:29" ht="15.75">
      <c r="A30" s="19" t="s">
        <v>9</v>
      </c>
      <c r="B30" s="33" t="s">
        <v>26</v>
      </c>
      <c r="C30" s="33" t="s">
        <v>27</v>
      </c>
      <c r="D30" s="33" t="s">
        <v>24</v>
      </c>
      <c r="E30" s="240" t="s">
        <v>76</v>
      </c>
      <c r="F30" s="240" t="s">
        <v>78</v>
      </c>
      <c r="I30" s="97"/>
      <c r="J30" s="247"/>
      <c r="K30" s="248"/>
      <c r="L30" s="248"/>
      <c r="M30" s="249"/>
      <c r="N30" s="245"/>
      <c r="O30" s="246"/>
      <c r="P30" s="98"/>
      <c r="Q30" s="99"/>
      <c r="R30" s="100"/>
      <c r="T30" s="97"/>
      <c r="U30" s="247"/>
      <c r="V30" s="248"/>
      <c r="W30" s="248"/>
      <c r="X30" s="249"/>
      <c r="Y30" s="245"/>
      <c r="Z30" s="246"/>
      <c r="AA30" s="98"/>
      <c r="AB30" s="99"/>
      <c r="AC30" s="100"/>
    </row>
    <row r="31" spans="1:29">
      <c r="A31" s="200" t="str">
        <f>IF(Fast_gjald_hlutfall=0.2,"Breytilegur kostnaður 80 %",IF(Fast_gjald_hlutfall=0.25,"Breytilegur kostnaður 75 %",IF(Fast_gjald_hlutfall=0.3,"Breytilegur kostnaður 70 %","Villa leiðr. breytil kostn.")))</f>
        <v>Villa leiðr. breytil kostn.</v>
      </c>
      <c r="B31" s="40">
        <f>F25</f>
        <v>0</v>
      </c>
      <c r="C31" s="14">
        <v>0</v>
      </c>
      <c r="D31" s="14">
        <f>B31-C31</f>
        <v>0</v>
      </c>
      <c r="I31" s="90" t="s">
        <v>47</v>
      </c>
      <c r="J31" s="90" t="s">
        <v>57</v>
      </c>
      <c r="K31" s="101" t="s">
        <v>48</v>
      </c>
      <c r="L31" s="90" t="s">
        <v>49</v>
      </c>
      <c r="M31" s="90" t="s">
        <v>50</v>
      </c>
      <c r="N31" s="94" t="s">
        <v>7</v>
      </c>
      <c r="O31" s="93"/>
      <c r="P31" s="90" t="s">
        <v>51</v>
      </c>
      <c r="Q31" s="91" t="s">
        <v>52</v>
      </c>
      <c r="R31" s="93"/>
      <c r="T31" s="90" t="s">
        <v>47</v>
      </c>
      <c r="U31" s="90" t="s">
        <v>57</v>
      </c>
      <c r="V31" s="101" t="s">
        <v>48</v>
      </c>
      <c r="W31" s="90" t="s">
        <v>49</v>
      </c>
      <c r="X31" s="90" t="s">
        <v>50</v>
      </c>
      <c r="Y31" s="94" t="s">
        <v>7</v>
      </c>
      <c r="Z31" s="93"/>
      <c r="AA31" s="90" t="s">
        <v>51</v>
      </c>
      <c r="AB31" s="91" t="s">
        <v>52</v>
      </c>
      <c r="AC31" s="93"/>
    </row>
    <row r="32" spans="1:29" ht="15.75">
      <c r="A32" s="242" t="s">
        <v>81</v>
      </c>
      <c r="B32" s="40" t="e">
        <f>IF(E32&lt;=F32,E32,F32)</f>
        <v>#DIV/0!</v>
      </c>
      <c r="C32" s="14">
        <v>0</v>
      </c>
      <c r="D32" s="14" t="e">
        <f>B32-C32</f>
        <v>#DIV/0!</v>
      </c>
      <c r="E32" s="238" t="e">
        <f>'Grunnur  '!$G$23*Fast_gjald_hlutfall/Fast_gjald_fjöldi_gjalddaga*$G$4</f>
        <v>#DIV/0!</v>
      </c>
      <c r="F32" s="10" t="e">
        <f>IF(G25*100&lt;=200,(Fast_gjald_kr.+'Grunnur  '!$G$23*('Reikningur 1'!G25*100+(100-'Reikningur 1'!G25*100)*Fast_gjald_hlutfall)/100)-(Fast_gjald_kr.+F25),(Fast_gjald_kr.+'Grunnur  '!$G$23*(('Reikningur 1'!G25*100+(100-200)*Fast_gjald_hlutfall+(200-'Reikningur 1'!G25*100)*0.1)/100)-(Fast_gjald_kr.+F25)))</f>
        <v>#DIV/0!</v>
      </c>
      <c r="I32" s="102"/>
      <c r="J32" s="103"/>
      <c r="K32" s="104"/>
      <c r="L32" s="103"/>
      <c r="M32" s="105"/>
      <c r="N32" s="252"/>
      <c r="O32" s="253"/>
      <c r="P32" s="97"/>
      <c r="Q32" s="98"/>
      <c r="R32" s="106"/>
      <c r="T32" s="102"/>
      <c r="U32" s="103"/>
      <c r="V32" s="104"/>
      <c r="W32" s="103"/>
      <c r="X32" s="105"/>
      <c r="Y32" s="252"/>
      <c r="Z32" s="253"/>
      <c r="AA32" s="97"/>
      <c r="AB32" s="98"/>
      <c r="AC32" s="106"/>
    </row>
    <row r="33" spans="1:29">
      <c r="A33" s="241" t="s">
        <v>80</v>
      </c>
      <c r="B33" s="52" t="e">
        <f>B31+B32</f>
        <v>#DIV/0!</v>
      </c>
      <c r="C33" s="14">
        <v>0</v>
      </c>
      <c r="D33" s="15" t="e">
        <f>B33-C33</f>
        <v>#DIV/0!</v>
      </c>
      <c r="I33" s="90" t="s">
        <v>56</v>
      </c>
      <c r="J33" s="91" t="s">
        <v>53</v>
      </c>
      <c r="K33" s="92"/>
      <c r="L33" s="92"/>
      <c r="M33" s="93"/>
      <c r="N33" s="94" t="s">
        <v>54</v>
      </c>
      <c r="O33" s="93"/>
      <c r="P33" s="91" t="s">
        <v>55</v>
      </c>
      <c r="Q33" s="95"/>
      <c r="R33" s="96"/>
      <c r="T33" s="90" t="s">
        <v>56</v>
      </c>
      <c r="U33" s="91" t="s">
        <v>53</v>
      </c>
      <c r="V33" s="92"/>
      <c r="W33" s="92"/>
      <c r="X33" s="93"/>
      <c r="Y33" s="94" t="s">
        <v>54</v>
      </c>
      <c r="Z33" s="93"/>
      <c r="AA33" s="91" t="s">
        <v>55</v>
      </c>
      <c r="AB33" s="95"/>
      <c r="AC33" s="96"/>
    </row>
    <row r="34" spans="1:29" ht="15.75">
      <c r="A34" s="4" t="s">
        <v>14</v>
      </c>
      <c r="B34" s="40" t="e">
        <f>(Fast_gjald_kr./Fast_gjald_fjöldi_gjalddaga)*1</f>
        <v>#DIV/0!</v>
      </c>
      <c r="C34" s="14">
        <v>0</v>
      </c>
      <c r="D34" s="14" t="e">
        <f>B34-C34</f>
        <v>#DIV/0!</v>
      </c>
      <c r="I34" s="97"/>
      <c r="J34" s="247"/>
      <c r="K34" s="248"/>
      <c r="L34" s="248"/>
      <c r="M34" s="249"/>
      <c r="N34" s="245"/>
      <c r="O34" s="246"/>
      <c r="P34" s="98"/>
      <c r="Q34" s="99"/>
      <c r="R34" s="100"/>
      <c r="T34" s="97"/>
      <c r="U34" s="247"/>
      <c r="V34" s="248"/>
      <c r="W34" s="248"/>
      <c r="X34" s="249"/>
      <c r="Y34" s="245"/>
      <c r="Z34" s="246"/>
      <c r="AA34" s="98"/>
      <c r="AB34" s="99"/>
      <c r="AC34" s="100"/>
    </row>
    <row r="35" spans="1:29">
      <c r="A35" s="4" t="s">
        <v>19</v>
      </c>
      <c r="B35" s="40" t="e">
        <f>B33+B34</f>
        <v>#DIV/0!</v>
      </c>
      <c r="C35" s="14">
        <v>0</v>
      </c>
      <c r="D35" s="14" t="e">
        <f>B35-C35</f>
        <v>#DIV/0!</v>
      </c>
      <c r="I35" s="90" t="s">
        <v>47</v>
      </c>
      <c r="J35" s="90" t="s">
        <v>57</v>
      </c>
      <c r="K35" s="101" t="s">
        <v>48</v>
      </c>
      <c r="L35" s="90" t="s">
        <v>49</v>
      </c>
      <c r="M35" s="90" t="s">
        <v>50</v>
      </c>
      <c r="N35" s="94" t="s">
        <v>7</v>
      </c>
      <c r="O35" s="93"/>
      <c r="P35" s="90" t="s">
        <v>51</v>
      </c>
      <c r="Q35" s="91" t="s">
        <v>52</v>
      </c>
      <c r="R35" s="93"/>
      <c r="T35" s="90" t="s">
        <v>47</v>
      </c>
      <c r="U35" s="90" t="s">
        <v>57</v>
      </c>
      <c r="V35" s="101" t="s">
        <v>48</v>
      </c>
      <c r="W35" s="90" t="s">
        <v>49</v>
      </c>
      <c r="X35" s="90" t="s">
        <v>50</v>
      </c>
      <c r="Y35" s="94" t="s">
        <v>7</v>
      </c>
      <c r="Z35" s="93"/>
      <c r="AA35" s="90" t="s">
        <v>51</v>
      </c>
      <c r="AB35" s="91" t="s">
        <v>52</v>
      </c>
      <c r="AC35" s="93"/>
    </row>
    <row r="36" spans="1:29" ht="15.75">
      <c r="A36" s="4" t="s">
        <v>21</v>
      </c>
      <c r="B36" s="40" t="e">
        <f>D36+C36</f>
        <v>#DIV/0!</v>
      </c>
      <c r="C36" s="14">
        <v>0</v>
      </c>
      <c r="D36" s="14" t="e">
        <f>D35*B28</f>
        <v>#DIV/0!</v>
      </c>
      <c r="I36" s="102"/>
      <c r="J36" s="103"/>
      <c r="K36" s="104"/>
      <c r="L36" s="103"/>
      <c r="M36" s="105"/>
      <c r="N36" s="252"/>
      <c r="O36" s="253"/>
      <c r="P36" s="97"/>
      <c r="Q36" s="98"/>
      <c r="R36" s="106"/>
      <c r="T36" s="102"/>
      <c r="U36" s="103"/>
      <c r="V36" s="104"/>
      <c r="W36" s="103"/>
      <c r="X36" s="105"/>
      <c r="Y36" s="252"/>
      <c r="Z36" s="253"/>
      <c r="AA36" s="97"/>
      <c r="AB36" s="98"/>
      <c r="AC36" s="106"/>
    </row>
    <row r="37" spans="1:29">
      <c r="A37" s="47" t="s">
        <v>28</v>
      </c>
      <c r="B37" s="191" t="e">
        <f>SUM(B35:B36)</f>
        <v>#DIV/0!</v>
      </c>
      <c r="C37" s="48">
        <f t="shared" ref="C37" si="3">SUM(C35:C36)</f>
        <v>0</v>
      </c>
      <c r="D37" s="48" t="e">
        <f>SUM(D35:D36)</f>
        <v>#DIV/0!</v>
      </c>
      <c r="I37" s="90" t="s">
        <v>56</v>
      </c>
      <c r="J37" s="91" t="s">
        <v>53</v>
      </c>
      <c r="K37" s="92"/>
      <c r="L37" s="92"/>
      <c r="M37" s="93"/>
      <c r="N37" s="94" t="s">
        <v>54</v>
      </c>
      <c r="O37" s="93"/>
      <c r="P37" s="91" t="s">
        <v>55</v>
      </c>
      <c r="Q37" s="95"/>
      <c r="R37" s="96"/>
      <c r="T37" s="90" t="s">
        <v>56</v>
      </c>
      <c r="U37" s="91" t="s">
        <v>53</v>
      </c>
      <c r="V37" s="92"/>
      <c r="W37" s="92"/>
      <c r="X37" s="93"/>
      <c r="Y37" s="94" t="s">
        <v>54</v>
      </c>
      <c r="Z37" s="93"/>
      <c r="AA37" s="91" t="s">
        <v>55</v>
      </c>
      <c r="AB37" s="95"/>
      <c r="AC37" s="96"/>
    </row>
    <row r="38" spans="1:29" ht="15.75">
      <c r="A38" s="5"/>
      <c r="I38" s="97"/>
      <c r="J38" s="247"/>
      <c r="K38" s="248"/>
      <c r="L38" s="248"/>
      <c r="M38" s="249"/>
      <c r="N38" s="245"/>
      <c r="O38" s="246"/>
      <c r="P38" s="98"/>
      <c r="Q38" s="99"/>
      <c r="R38" s="100"/>
      <c r="T38" s="97"/>
      <c r="U38" s="247"/>
      <c r="V38" s="248"/>
      <c r="W38" s="248"/>
      <c r="X38" s="249"/>
      <c r="Y38" s="245"/>
      <c r="Z38" s="246"/>
      <c r="AA38" s="98"/>
      <c r="AB38" s="99"/>
      <c r="AC38" s="100"/>
    </row>
    <row r="39" spans="1:29">
      <c r="A39" s="5"/>
      <c r="I39" s="90" t="s">
        <v>47</v>
      </c>
      <c r="J39" s="90" t="s">
        <v>57</v>
      </c>
      <c r="K39" s="101" t="s">
        <v>48</v>
      </c>
      <c r="L39" s="90" t="s">
        <v>49</v>
      </c>
      <c r="M39" s="90" t="s">
        <v>50</v>
      </c>
      <c r="N39" s="94" t="s">
        <v>7</v>
      </c>
      <c r="O39" s="93"/>
      <c r="P39" s="90" t="s">
        <v>51</v>
      </c>
      <c r="Q39" s="91" t="s">
        <v>52</v>
      </c>
      <c r="R39" s="93"/>
      <c r="T39" s="90" t="s">
        <v>47</v>
      </c>
      <c r="U39" s="90" t="s">
        <v>57</v>
      </c>
      <c r="V39" s="101" t="s">
        <v>48</v>
      </c>
      <c r="W39" s="90" t="s">
        <v>49</v>
      </c>
      <c r="X39" s="90" t="s">
        <v>50</v>
      </c>
      <c r="Y39" s="94" t="s">
        <v>7</v>
      </c>
      <c r="Z39" s="93"/>
      <c r="AA39" s="90" t="s">
        <v>51</v>
      </c>
      <c r="AB39" s="91" t="s">
        <v>52</v>
      </c>
      <c r="AC39" s="93"/>
    </row>
    <row r="40" spans="1:29" ht="15.75">
      <c r="I40" s="102"/>
      <c r="J40" s="103"/>
      <c r="K40" s="104"/>
      <c r="L40" s="103"/>
      <c r="M40" s="105"/>
      <c r="N40" s="252"/>
      <c r="O40" s="253"/>
      <c r="P40" s="97"/>
      <c r="Q40" s="250"/>
      <c r="R40" s="251"/>
      <c r="T40" s="102"/>
      <c r="U40" s="103"/>
      <c r="V40" s="104"/>
      <c r="W40" s="103"/>
      <c r="X40" s="105"/>
      <c r="Y40" s="252"/>
      <c r="Z40" s="253"/>
      <c r="AA40" s="97"/>
      <c r="AB40" s="250"/>
      <c r="AC40" s="251"/>
    </row>
    <row r="41" spans="1:29">
      <c r="I41" s="90" t="s">
        <v>56</v>
      </c>
      <c r="J41" s="91" t="s">
        <v>53</v>
      </c>
      <c r="K41" s="92"/>
      <c r="L41" s="92"/>
      <c r="M41" s="93"/>
      <c r="N41" s="94" t="s">
        <v>54</v>
      </c>
      <c r="O41" s="93"/>
      <c r="P41" s="91" t="s">
        <v>55</v>
      </c>
      <c r="Q41" s="95"/>
      <c r="R41" s="96"/>
      <c r="T41" s="90" t="s">
        <v>56</v>
      </c>
      <c r="U41" s="91" t="s">
        <v>53</v>
      </c>
      <c r="V41" s="92"/>
      <c r="W41" s="92"/>
      <c r="X41" s="93"/>
      <c r="Y41" s="94" t="s">
        <v>54</v>
      </c>
      <c r="Z41" s="93"/>
      <c r="AA41" s="91" t="s">
        <v>55</v>
      </c>
      <c r="AB41" s="95"/>
      <c r="AC41" s="96"/>
    </row>
    <row r="42" spans="1:29" ht="15.75">
      <c r="I42" s="97"/>
      <c r="J42" s="247"/>
      <c r="K42" s="248"/>
      <c r="L42" s="248"/>
      <c r="M42" s="249"/>
      <c r="N42" s="245"/>
      <c r="O42" s="246"/>
      <c r="P42" s="98"/>
      <c r="Q42" s="99"/>
      <c r="R42" s="100"/>
      <c r="T42" s="97"/>
      <c r="U42" s="247"/>
      <c r="V42" s="248"/>
      <c r="W42" s="248"/>
      <c r="X42" s="249"/>
      <c r="Y42" s="245"/>
      <c r="Z42" s="246"/>
      <c r="AA42" s="98"/>
      <c r="AB42" s="99"/>
      <c r="AC42" s="100"/>
    </row>
    <row r="43" spans="1:29">
      <c r="I43" s="90" t="s">
        <v>47</v>
      </c>
      <c r="J43" s="90" t="s">
        <v>57</v>
      </c>
      <c r="K43" s="101" t="s">
        <v>48</v>
      </c>
      <c r="L43" s="90" t="s">
        <v>49</v>
      </c>
      <c r="M43" s="90" t="s">
        <v>50</v>
      </c>
      <c r="N43" s="94" t="s">
        <v>7</v>
      </c>
      <c r="O43" s="93"/>
      <c r="P43" s="90" t="s">
        <v>51</v>
      </c>
      <c r="Q43" s="91" t="s">
        <v>52</v>
      </c>
      <c r="R43" s="93"/>
      <c r="T43" s="90" t="s">
        <v>47</v>
      </c>
      <c r="U43" s="90" t="s">
        <v>57</v>
      </c>
      <c r="V43" s="101" t="s">
        <v>48</v>
      </c>
      <c r="W43" s="90" t="s">
        <v>49</v>
      </c>
      <c r="X43" s="90" t="s">
        <v>50</v>
      </c>
      <c r="Y43" s="94" t="s">
        <v>7</v>
      </c>
      <c r="Z43" s="93"/>
      <c r="AA43" s="90" t="s">
        <v>51</v>
      </c>
      <c r="AB43" s="91" t="s">
        <v>52</v>
      </c>
      <c r="AC43" s="93"/>
    </row>
    <row r="44" spans="1:29" ht="15.75">
      <c r="I44" s="102"/>
      <c r="J44" s="103"/>
      <c r="K44" s="104"/>
      <c r="L44" s="103"/>
      <c r="M44" s="105"/>
      <c r="N44" s="252"/>
      <c r="O44" s="253"/>
      <c r="P44" s="97"/>
      <c r="Q44" s="250"/>
      <c r="R44" s="251"/>
      <c r="T44" s="102"/>
      <c r="U44" s="103"/>
      <c r="V44" s="104"/>
      <c r="W44" s="103"/>
      <c r="X44" s="105"/>
      <c r="Y44" s="252"/>
      <c r="Z44" s="253"/>
      <c r="AA44" s="97"/>
      <c r="AB44" s="250"/>
      <c r="AC44" s="251"/>
    </row>
    <row r="45" spans="1:29">
      <c r="I45" s="90" t="s">
        <v>56</v>
      </c>
      <c r="J45" s="91" t="s">
        <v>53</v>
      </c>
      <c r="K45" s="92"/>
      <c r="L45" s="92"/>
      <c r="M45" s="93"/>
      <c r="N45" s="94" t="s">
        <v>54</v>
      </c>
      <c r="O45" s="93"/>
      <c r="P45" s="91" t="s">
        <v>55</v>
      </c>
      <c r="Q45" s="95"/>
      <c r="R45" s="96"/>
      <c r="T45" s="90" t="s">
        <v>56</v>
      </c>
      <c r="U45" s="91" t="s">
        <v>53</v>
      </c>
      <c r="V45" s="92"/>
      <c r="W45" s="92"/>
      <c r="X45" s="93"/>
      <c r="Y45" s="94" t="s">
        <v>54</v>
      </c>
      <c r="Z45" s="93"/>
      <c r="AA45" s="91" t="s">
        <v>55</v>
      </c>
      <c r="AB45" s="95"/>
      <c r="AC45" s="96"/>
    </row>
    <row r="46" spans="1:29" ht="15.75">
      <c r="I46" s="97"/>
      <c r="J46" s="247"/>
      <c r="K46" s="248"/>
      <c r="L46" s="248"/>
      <c r="M46" s="249"/>
      <c r="N46" s="245"/>
      <c r="O46" s="246"/>
      <c r="P46" s="98"/>
      <c r="Q46" s="99"/>
      <c r="R46" s="100"/>
      <c r="T46" s="97"/>
      <c r="U46" s="247"/>
      <c r="V46" s="248"/>
      <c r="W46" s="248"/>
      <c r="X46" s="249"/>
      <c r="Y46" s="245"/>
      <c r="Z46" s="246"/>
      <c r="AA46" s="98"/>
      <c r="AB46" s="99"/>
      <c r="AC46" s="100"/>
    </row>
    <row r="47" spans="1:29">
      <c r="I47" s="90" t="s">
        <v>47</v>
      </c>
      <c r="J47" s="90" t="s">
        <v>57</v>
      </c>
      <c r="K47" s="101" t="s">
        <v>48</v>
      </c>
      <c r="L47" s="90" t="s">
        <v>49</v>
      </c>
      <c r="M47" s="90" t="s">
        <v>50</v>
      </c>
      <c r="N47" s="94" t="s">
        <v>7</v>
      </c>
      <c r="O47" s="93"/>
      <c r="P47" s="90" t="s">
        <v>51</v>
      </c>
      <c r="Q47" s="91" t="s">
        <v>52</v>
      </c>
      <c r="R47" s="93"/>
      <c r="T47" s="90" t="s">
        <v>47</v>
      </c>
      <c r="U47" s="90" t="s">
        <v>57</v>
      </c>
      <c r="V47" s="101" t="s">
        <v>48</v>
      </c>
      <c r="W47" s="90" t="s">
        <v>49</v>
      </c>
      <c r="X47" s="90" t="s">
        <v>50</v>
      </c>
      <c r="Y47" s="94" t="s">
        <v>7</v>
      </c>
      <c r="Z47" s="93"/>
      <c r="AA47" s="90" t="s">
        <v>51</v>
      </c>
      <c r="AB47" s="91" t="s">
        <v>52</v>
      </c>
      <c r="AC47" s="93"/>
    </row>
    <row r="48" spans="1:29" ht="15.75">
      <c r="I48" s="102"/>
      <c r="J48" s="103"/>
      <c r="K48" s="104"/>
      <c r="L48" s="103"/>
      <c r="M48" s="105"/>
      <c r="N48" s="252"/>
      <c r="O48" s="253"/>
      <c r="P48" s="97"/>
      <c r="Q48" s="250"/>
      <c r="R48" s="251"/>
      <c r="T48" s="102"/>
      <c r="U48" s="103"/>
      <c r="V48" s="104"/>
      <c r="W48" s="103"/>
      <c r="X48" s="105"/>
      <c r="Y48" s="252"/>
      <c r="Z48" s="253"/>
      <c r="AA48" s="97"/>
      <c r="AB48" s="250"/>
      <c r="AC48" s="251"/>
    </row>
    <row r="49" spans="9:29">
      <c r="I49" s="90" t="s">
        <v>56</v>
      </c>
      <c r="J49" s="91" t="s">
        <v>53</v>
      </c>
      <c r="K49" s="92"/>
      <c r="L49" s="92"/>
      <c r="M49" s="93"/>
      <c r="N49" s="94" t="s">
        <v>54</v>
      </c>
      <c r="O49" s="93"/>
      <c r="P49" s="91" t="s">
        <v>55</v>
      </c>
      <c r="Q49" s="95"/>
      <c r="R49" s="96"/>
      <c r="T49" s="90" t="s">
        <v>56</v>
      </c>
      <c r="U49" s="91" t="s">
        <v>53</v>
      </c>
      <c r="V49" s="92"/>
      <c r="W49" s="92"/>
      <c r="X49" s="93"/>
      <c r="Y49" s="94" t="s">
        <v>54</v>
      </c>
      <c r="Z49" s="93"/>
      <c r="AA49" s="91" t="s">
        <v>55</v>
      </c>
      <c r="AB49" s="95"/>
      <c r="AC49" s="96"/>
    </row>
    <row r="50" spans="9:29" ht="15.75">
      <c r="I50" s="97"/>
      <c r="J50" s="247"/>
      <c r="K50" s="248"/>
      <c r="L50" s="248"/>
      <c r="M50" s="249"/>
      <c r="N50" s="245"/>
      <c r="O50" s="246"/>
      <c r="P50" s="98"/>
      <c r="Q50" s="99"/>
      <c r="R50" s="100"/>
      <c r="T50" s="97"/>
      <c r="U50" s="247"/>
      <c r="V50" s="248"/>
      <c r="W50" s="248"/>
      <c r="X50" s="249"/>
      <c r="Y50" s="245"/>
      <c r="Z50" s="246"/>
      <c r="AA50" s="98"/>
      <c r="AB50" s="99"/>
      <c r="AC50" s="100"/>
    </row>
    <row r="51" spans="9:29">
      <c r="T51" s="90" t="s">
        <v>47</v>
      </c>
      <c r="U51" s="90" t="s">
        <v>57</v>
      </c>
      <c r="V51" s="101" t="s">
        <v>48</v>
      </c>
      <c r="W51" s="90" t="s">
        <v>49</v>
      </c>
      <c r="X51" s="90" t="s">
        <v>50</v>
      </c>
      <c r="Y51" s="94" t="s">
        <v>7</v>
      </c>
      <c r="Z51" s="93"/>
      <c r="AA51" s="90" t="s">
        <v>51</v>
      </c>
      <c r="AB51" s="91" t="s">
        <v>52</v>
      </c>
      <c r="AC51" s="93"/>
    </row>
    <row r="52" spans="9:29" ht="15.75">
      <c r="T52" s="102"/>
      <c r="U52" s="103"/>
      <c r="V52" s="104"/>
      <c r="W52" s="103"/>
      <c r="X52" s="105"/>
      <c r="Y52" s="252"/>
      <c r="Z52" s="253"/>
      <c r="AA52" s="97"/>
      <c r="AB52" s="250"/>
      <c r="AC52" s="251"/>
    </row>
    <row r="53" spans="9:29">
      <c r="T53" s="90" t="s">
        <v>56</v>
      </c>
      <c r="U53" s="91" t="s">
        <v>53</v>
      </c>
      <c r="V53" s="92"/>
      <c r="W53" s="92"/>
      <c r="X53" s="93"/>
      <c r="Y53" s="94" t="s">
        <v>54</v>
      </c>
      <c r="Z53" s="93"/>
      <c r="AA53" s="91" t="s">
        <v>55</v>
      </c>
      <c r="AB53" s="95"/>
      <c r="AC53" s="96"/>
    </row>
    <row r="54" spans="9:29" ht="15.75">
      <c r="T54" s="97"/>
      <c r="U54" s="247"/>
      <c r="V54" s="248"/>
      <c r="W54" s="248"/>
      <c r="X54" s="249"/>
      <c r="Y54" s="245"/>
      <c r="Z54" s="246"/>
      <c r="AA54" s="98"/>
      <c r="AB54" s="99"/>
      <c r="AC54" s="100"/>
    </row>
  </sheetData>
  <sheetProtection password="D042" sheet="1" objects="1" scenarios="1"/>
  <mergeCells count="20">
    <mergeCell ref="U14:X14"/>
    <mergeCell ref="Y14:Z14"/>
    <mergeCell ref="Y16:Z16"/>
    <mergeCell ref="AB16:AC16"/>
    <mergeCell ref="U18:X18"/>
    <mergeCell ref="Y18:Z18"/>
    <mergeCell ref="Y3:Z3"/>
    <mergeCell ref="AB3:AC3"/>
    <mergeCell ref="AB7:AC7"/>
    <mergeCell ref="Y12:Z12"/>
    <mergeCell ref="AB12:AC12"/>
    <mergeCell ref="A9:C9"/>
    <mergeCell ref="N18:O18"/>
    <mergeCell ref="J18:M18"/>
    <mergeCell ref="Q16:R16"/>
    <mergeCell ref="N16:O16"/>
    <mergeCell ref="N14:O14"/>
    <mergeCell ref="J14:M14"/>
    <mergeCell ref="Q12:R12"/>
    <mergeCell ref="N12:O12"/>
  </mergeCells>
  <phoneticPr fontId="3" type="noConversion"/>
  <pageMargins left="0.94488188976377963" right="0.35433070866141736" top="0.98425196850393704" bottom="0.98425196850393704" header="0.51181102362204722" footer="0.51181102362204722"/>
  <pageSetup paperSize="9" scale="90" orientation="portrait" r:id="rId1"/>
  <headerFooter alignWithMargins="0"/>
  <colBreaks count="1" manualBreakCount="1">
    <brk id="7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C55"/>
  <sheetViews>
    <sheetView topLeftCell="A7" workbookViewId="0">
      <selection activeCell="D38" sqref="D38"/>
    </sheetView>
  </sheetViews>
  <sheetFormatPr defaultRowHeight="12.75"/>
  <cols>
    <col min="1" max="1" width="24.85546875" customWidth="1"/>
    <col min="2" max="2" width="12.7109375" customWidth="1"/>
    <col min="3" max="3" width="12" customWidth="1"/>
    <col min="4" max="4" width="13" customWidth="1"/>
    <col min="5" max="5" width="11" customWidth="1"/>
    <col min="6" max="7" width="10.42578125" bestFit="1" customWidth="1"/>
    <col min="8" max="8" width="3.28515625" customWidth="1"/>
    <col min="9" max="9" width="10.42578125" customWidth="1"/>
    <col min="11" max="11" width="12.140625" customWidth="1"/>
    <col min="12" max="12" width="3.42578125" customWidth="1"/>
    <col min="13" max="13" width="8.85546875" customWidth="1"/>
    <col min="19" max="19" width="3.5703125" customWidth="1"/>
    <col min="20" max="20" width="10.42578125" customWidth="1"/>
    <col min="22" max="22" width="12.140625" customWidth="1"/>
    <col min="23" max="23" width="3.42578125" customWidth="1"/>
    <col min="24" max="24" width="8.85546875" customWidth="1"/>
    <col min="29" max="29" width="7.140625" customWidth="1"/>
  </cols>
  <sheetData>
    <row r="1" spans="1:29" ht="15.75">
      <c r="A1" s="2" t="s">
        <v>1</v>
      </c>
      <c r="I1" s="2" t="s">
        <v>1</v>
      </c>
      <c r="T1" s="2" t="s">
        <v>1</v>
      </c>
      <c r="U1" s="110"/>
      <c r="V1" s="110"/>
      <c r="W1" s="110"/>
      <c r="X1" s="110"/>
      <c r="Y1" s="111"/>
      <c r="Z1" s="110"/>
      <c r="AA1" s="110"/>
      <c r="AB1" s="110"/>
      <c r="AC1" s="110"/>
    </row>
    <row r="2" spans="1:29">
      <c r="T2" s="138"/>
      <c r="U2" s="138"/>
      <c r="V2" s="150"/>
      <c r="W2" s="138"/>
      <c r="X2" s="138"/>
      <c r="Y2" s="139"/>
      <c r="Z2" s="138"/>
      <c r="AA2" s="138"/>
      <c r="AB2" s="138"/>
      <c r="AC2" s="138"/>
    </row>
    <row r="3" spans="1:29" ht="18">
      <c r="A3" s="1" t="s">
        <v>0</v>
      </c>
      <c r="I3" s="1" t="s">
        <v>0</v>
      </c>
      <c r="T3" s="1" t="s">
        <v>0</v>
      </c>
      <c r="U3" s="152"/>
      <c r="V3" s="153"/>
      <c r="W3" s="153"/>
      <c r="X3" s="154"/>
      <c r="Y3" s="283"/>
      <c r="Z3" s="283"/>
      <c r="AA3" s="155"/>
      <c r="AB3" s="284"/>
      <c r="AC3" s="284"/>
    </row>
    <row r="4" spans="1:29" ht="15.75">
      <c r="F4" s="122" t="s">
        <v>79</v>
      </c>
      <c r="G4" s="177">
        <v>2</v>
      </c>
      <c r="R4" s="122" t="s">
        <v>34</v>
      </c>
      <c r="T4" s="138"/>
      <c r="U4" s="138"/>
      <c r="V4" s="138"/>
      <c r="W4" s="138"/>
      <c r="X4" s="138"/>
      <c r="Y4" s="139"/>
      <c r="Z4" s="138"/>
      <c r="AA4" s="138"/>
      <c r="AB4" s="138"/>
      <c r="AC4" s="122" t="s">
        <v>34</v>
      </c>
    </row>
    <row r="5" spans="1:29" ht="15.75">
      <c r="A5" s="285" t="str">
        <f>'Reikningur 1'!A5:B5</f>
        <v xml:space="preserve">Heiti verks: </v>
      </c>
      <c r="B5" s="285"/>
      <c r="C5" s="285"/>
      <c r="D5" s="285"/>
      <c r="E5" s="285"/>
      <c r="F5" s="285"/>
      <c r="G5" s="285"/>
      <c r="H5" s="4"/>
      <c r="I5" s="123" t="str">
        <f>'Grunnur  '!A5</f>
        <v xml:space="preserve">Heiti verks: </v>
      </c>
      <c r="J5" s="123"/>
      <c r="K5" s="123"/>
      <c r="L5" s="123"/>
      <c r="M5" s="123"/>
      <c r="N5" s="123"/>
      <c r="O5" s="123"/>
      <c r="P5" s="137"/>
      <c r="T5" s="159" t="str">
        <f>'Grunnur  '!$A$5</f>
        <v xml:space="preserve">Heiti verks: </v>
      </c>
      <c r="U5" s="171"/>
      <c r="V5" s="171"/>
      <c r="W5" s="171"/>
      <c r="X5" s="171"/>
      <c r="Y5" s="179"/>
      <c r="Z5" s="179"/>
      <c r="AA5" s="159"/>
      <c r="AB5" s="156"/>
      <c r="AC5" s="156"/>
    </row>
    <row r="6" spans="1:29" ht="15.75">
      <c r="F6" s="42"/>
      <c r="G6" s="121"/>
      <c r="H6" s="42"/>
      <c r="I6" s="137"/>
      <c r="J6" s="137"/>
      <c r="K6" s="137"/>
      <c r="L6" s="137"/>
      <c r="M6" s="137"/>
      <c r="N6" s="137"/>
      <c r="O6" s="137"/>
      <c r="P6" s="137"/>
      <c r="T6" s="170"/>
      <c r="U6" s="170"/>
      <c r="V6" s="172"/>
      <c r="W6" s="170"/>
      <c r="X6" s="170"/>
      <c r="Y6" s="173"/>
      <c r="Z6" s="170"/>
      <c r="AA6" s="170"/>
      <c r="AB6" s="138"/>
      <c r="AC6" s="138"/>
    </row>
    <row r="7" spans="1:29" ht="15.75">
      <c r="A7" s="285" t="str">
        <f>'Reikningur 1'!A7:D7</f>
        <v xml:space="preserve">Verktaki:  </v>
      </c>
      <c r="B7" s="285"/>
      <c r="C7" s="285"/>
      <c r="D7" s="285"/>
      <c r="E7" s="286" t="str">
        <f>'Reikningur 1'!E7:G7</f>
        <v xml:space="preserve">kt: </v>
      </c>
      <c r="F7" s="286"/>
      <c r="G7" s="286"/>
      <c r="H7" s="4"/>
      <c r="I7" s="136" t="str">
        <f>'Grunnur  '!A7</f>
        <v xml:space="preserve">Verktaki:  </v>
      </c>
      <c r="J7" s="137"/>
      <c r="K7" s="137"/>
      <c r="L7" s="137"/>
      <c r="M7" s="137"/>
      <c r="N7" s="137"/>
      <c r="O7" s="136" t="str">
        <f>Kennitala</f>
        <v xml:space="preserve">kt: </v>
      </c>
      <c r="P7" s="136"/>
      <c r="T7" s="160" t="str">
        <f>'Grunnur  '!$A$7</f>
        <v xml:space="preserve">Verktaki:  </v>
      </c>
      <c r="U7" s="159"/>
      <c r="V7" s="159"/>
      <c r="W7" s="159"/>
      <c r="X7" s="254"/>
      <c r="Y7" s="166"/>
      <c r="Z7" s="166" t="str">
        <f>Kennitala</f>
        <v xml:space="preserve">kt: </v>
      </c>
      <c r="AA7" s="159"/>
      <c r="AB7" s="284"/>
      <c r="AC7" s="284"/>
    </row>
    <row r="8" spans="1:29" ht="15">
      <c r="F8" s="116">
        <f>TYPE(G6)</f>
        <v>1</v>
      </c>
      <c r="G8" s="116" t="b">
        <f>IF(F8=2,IF(G25&lt;=100%,2,0))</f>
        <v>0</v>
      </c>
      <c r="I8" s="137"/>
      <c r="J8" s="137"/>
      <c r="K8" s="137"/>
      <c r="L8" s="137"/>
      <c r="M8" s="137"/>
      <c r="N8" s="137"/>
      <c r="O8" s="137"/>
      <c r="P8" s="137"/>
      <c r="T8" s="170"/>
      <c r="U8" s="170"/>
      <c r="V8" s="170"/>
      <c r="W8" s="170"/>
      <c r="X8" s="170"/>
      <c r="Y8" s="173"/>
      <c r="Z8" s="170"/>
      <c r="AA8" s="170"/>
      <c r="AB8" s="138"/>
      <c r="AC8" s="138"/>
    </row>
    <row r="9" spans="1:29" ht="15.75">
      <c r="A9" s="268" t="s">
        <v>2</v>
      </c>
      <c r="B9" s="268"/>
      <c r="C9" s="268"/>
      <c r="D9" s="87" t="s">
        <v>32</v>
      </c>
      <c r="E9" s="88"/>
      <c r="F9" s="89"/>
      <c r="G9" s="89"/>
      <c r="H9" s="64"/>
      <c r="I9" s="167" t="str">
        <f>A9</f>
        <v>Tímabil:</v>
      </c>
      <c r="J9" s="167"/>
      <c r="K9" s="167"/>
      <c r="L9" s="182"/>
      <c r="M9" s="183"/>
      <c r="N9" s="184"/>
      <c r="O9" s="167" t="str">
        <f>D9</f>
        <v>Dagsetn. verkstöðu:</v>
      </c>
      <c r="P9" s="182"/>
      <c r="Q9" s="6"/>
      <c r="R9" s="6"/>
      <c r="T9" s="164" t="str">
        <f>$A$9</f>
        <v>Tímabil:</v>
      </c>
      <c r="U9" s="181"/>
      <c r="V9" s="181"/>
      <c r="W9" s="181"/>
      <c r="X9" s="181"/>
      <c r="Y9" s="163"/>
      <c r="Z9" s="163" t="str">
        <f>$D$9</f>
        <v>Dagsetn. verkstöðu:</v>
      </c>
      <c r="AA9" s="164"/>
      <c r="AB9" s="143"/>
      <c r="AC9" s="143"/>
    </row>
    <row r="10" spans="1:29">
      <c r="H10" s="7"/>
      <c r="T10" s="138"/>
      <c r="U10" s="138"/>
      <c r="V10" s="150"/>
      <c r="W10" s="138"/>
      <c r="X10" s="138"/>
      <c r="Y10" s="139"/>
      <c r="Z10" s="138"/>
      <c r="AA10" s="138"/>
      <c r="AB10" s="138"/>
      <c r="AC10" s="138"/>
    </row>
    <row r="11" spans="1:29">
      <c r="A11" s="6"/>
      <c r="B11" s="6"/>
      <c r="C11" s="6"/>
      <c r="D11" s="6"/>
      <c r="E11" s="6"/>
      <c r="F11" s="6"/>
      <c r="G11" s="6"/>
      <c r="H11" s="7"/>
      <c r="I11" s="112" t="s">
        <v>47</v>
      </c>
      <c r="J11" s="90" t="s">
        <v>57</v>
      </c>
      <c r="K11" s="101" t="s">
        <v>48</v>
      </c>
      <c r="L11" s="90" t="s">
        <v>49</v>
      </c>
      <c r="M11" s="90" t="s">
        <v>50</v>
      </c>
      <c r="N11" s="94" t="s">
        <v>7</v>
      </c>
      <c r="O11" s="93"/>
      <c r="P11" s="90" t="s">
        <v>51</v>
      </c>
      <c r="Q11" s="91" t="s">
        <v>52</v>
      </c>
      <c r="R11" s="93"/>
      <c r="T11" s="112" t="s">
        <v>47</v>
      </c>
      <c r="U11" s="90" t="s">
        <v>57</v>
      </c>
      <c r="V11" s="101" t="s">
        <v>48</v>
      </c>
      <c r="W11" s="90" t="s">
        <v>49</v>
      </c>
      <c r="X11" s="90" t="s">
        <v>50</v>
      </c>
      <c r="Y11" s="94" t="s">
        <v>7</v>
      </c>
      <c r="Z11" s="93"/>
      <c r="AA11" s="90" t="s">
        <v>51</v>
      </c>
      <c r="AB11" s="91" t="s">
        <v>52</v>
      </c>
      <c r="AC11" s="93"/>
    </row>
    <row r="12" spans="1:29" ht="15.75">
      <c r="A12" s="17"/>
      <c r="B12" s="18" t="s">
        <v>25</v>
      </c>
      <c r="C12" s="18" t="s">
        <v>4</v>
      </c>
      <c r="D12" s="18" t="s">
        <v>9</v>
      </c>
      <c r="E12" s="18" t="s">
        <v>59</v>
      </c>
      <c r="F12" s="18" t="s">
        <v>23</v>
      </c>
      <c r="G12" s="18" t="s">
        <v>13</v>
      </c>
      <c r="H12" s="62"/>
      <c r="I12" s="102"/>
      <c r="J12" s="113"/>
      <c r="K12" s="104"/>
      <c r="L12" s="103"/>
      <c r="M12" s="114"/>
      <c r="N12" s="281"/>
      <c r="O12" s="282"/>
      <c r="P12" s="115"/>
      <c r="Q12" s="277"/>
      <c r="R12" s="278"/>
      <c r="T12" s="102"/>
      <c r="U12" s="113"/>
      <c r="V12" s="104"/>
      <c r="W12" s="103"/>
      <c r="X12" s="114"/>
      <c r="Y12" s="281"/>
      <c r="Z12" s="282"/>
      <c r="AA12" s="115"/>
      <c r="AB12" s="277"/>
      <c r="AC12" s="278"/>
    </row>
    <row r="13" spans="1:29">
      <c r="A13" s="17" t="s">
        <v>3</v>
      </c>
      <c r="B13" s="18" t="s">
        <v>10</v>
      </c>
      <c r="C13" s="18" t="s">
        <v>11</v>
      </c>
      <c r="D13" s="18" t="s">
        <v>20</v>
      </c>
      <c r="E13" s="18" t="s">
        <v>12</v>
      </c>
      <c r="F13" s="18" t="s">
        <v>12</v>
      </c>
      <c r="G13" s="18" t="s">
        <v>12</v>
      </c>
      <c r="H13" s="18"/>
      <c r="I13" s="90" t="s">
        <v>56</v>
      </c>
      <c r="J13" s="91" t="s">
        <v>53</v>
      </c>
      <c r="K13" s="92"/>
      <c r="L13" s="92"/>
      <c r="M13" s="93"/>
      <c r="N13" s="94" t="s">
        <v>54</v>
      </c>
      <c r="O13" s="93"/>
      <c r="P13" s="91" t="s">
        <v>55</v>
      </c>
      <c r="Q13" s="95"/>
      <c r="R13" s="96"/>
      <c r="T13" s="90" t="s">
        <v>56</v>
      </c>
      <c r="U13" s="91" t="s">
        <v>53</v>
      </c>
      <c r="V13" s="92"/>
      <c r="W13" s="92"/>
      <c r="X13" s="93"/>
      <c r="Y13" s="94" t="s">
        <v>54</v>
      </c>
      <c r="Z13" s="93"/>
      <c r="AA13" s="91" t="s">
        <v>55</v>
      </c>
      <c r="AB13" s="95"/>
      <c r="AC13" s="96"/>
    </row>
    <row r="14" spans="1:29" ht="15.75">
      <c r="A14" s="19"/>
      <c r="B14" s="20"/>
      <c r="C14" s="21"/>
      <c r="D14" s="22">
        <f>1-Fast_gjald_hlutfall</f>
        <v>1</v>
      </c>
      <c r="E14" s="20"/>
      <c r="F14" s="20"/>
      <c r="G14" s="20"/>
      <c r="H14" s="62"/>
      <c r="I14" s="97"/>
      <c r="J14" s="274"/>
      <c r="K14" s="275"/>
      <c r="L14" s="275"/>
      <c r="M14" s="276"/>
      <c r="N14" s="272"/>
      <c r="O14" s="273"/>
      <c r="P14" s="98"/>
      <c r="Q14" s="99"/>
      <c r="R14" s="100"/>
      <c r="T14" s="97"/>
      <c r="U14" s="274"/>
      <c r="V14" s="275"/>
      <c r="W14" s="275"/>
      <c r="X14" s="276"/>
      <c r="Y14" s="272"/>
      <c r="Z14" s="273"/>
      <c r="AA14" s="98"/>
      <c r="AB14" s="99"/>
      <c r="AC14" s="100"/>
    </row>
    <row r="15" spans="1:29">
      <c r="A15" s="5"/>
      <c r="B15" s="77"/>
      <c r="D15" s="3"/>
      <c r="E15" s="3"/>
      <c r="F15" s="3"/>
      <c r="I15" s="90" t="s">
        <v>47</v>
      </c>
      <c r="J15" s="90" t="s">
        <v>57</v>
      </c>
      <c r="K15" s="101" t="s">
        <v>48</v>
      </c>
      <c r="L15" s="90" t="s">
        <v>49</v>
      </c>
      <c r="M15" s="90" t="s">
        <v>50</v>
      </c>
      <c r="N15" s="94" t="s">
        <v>7</v>
      </c>
      <c r="O15" s="93"/>
      <c r="P15" s="90" t="s">
        <v>51</v>
      </c>
      <c r="Q15" s="91" t="s">
        <v>52</v>
      </c>
      <c r="R15" s="93"/>
      <c r="T15" s="90" t="s">
        <v>47</v>
      </c>
      <c r="U15" s="90" t="s">
        <v>57</v>
      </c>
      <c r="V15" s="101" t="s">
        <v>48</v>
      </c>
      <c r="W15" s="90" t="s">
        <v>49</v>
      </c>
      <c r="X15" s="90" t="s">
        <v>50</v>
      </c>
      <c r="Y15" s="94" t="s">
        <v>7</v>
      </c>
      <c r="Z15" s="93"/>
      <c r="AA15" s="90" t="s">
        <v>51</v>
      </c>
      <c r="AB15" s="91" t="s">
        <v>52</v>
      </c>
      <c r="AC15" s="93"/>
    </row>
    <row r="16" spans="1:29" ht="15.75">
      <c r="A16" s="5" t="str">
        <f>'Grunnur  '!A16</f>
        <v>92.1 Færðargreining</v>
      </c>
      <c r="B16" s="118"/>
      <c r="C16" s="34">
        <f>Smábíll_einv</f>
        <v>0</v>
      </c>
      <c r="D16" s="8">
        <f t="shared" ref="D16:D22" si="0">C16*B16*$D$14</f>
        <v>0</v>
      </c>
      <c r="E16" s="8">
        <f>B16+'Reikningur 1'!E16</f>
        <v>0</v>
      </c>
      <c r="F16" s="8">
        <f>D16+'Reikningur 1'!F16</f>
        <v>0</v>
      </c>
      <c r="G16" s="13" t="str">
        <f>IF(F16=0," ",E16/'Grunnur  '!C16)</f>
        <v xml:space="preserve"> </v>
      </c>
      <c r="H16" s="13"/>
      <c r="I16" s="102"/>
      <c r="J16" s="103"/>
      <c r="K16" s="104"/>
      <c r="L16" s="103"/>
      <c r="M16" s="105"/>
      <c r="N16" s="279"/>
      <c r="O16" s="280"/>
      <c r="P16" s="97"/>
      <c r="Q16" s="277"/>
      <c r="R16" s="278"/>
      <c r="T16" s="102"/>
      <c r="U16" s="103"/>
      <c r="V16" s="104"/>
      <c r="W16" s="103"/>
      <c r="X16" s="105"/>
      <c r="Y16" s="279"/>
      <c r="Z16" s="280"/>
      <c r="AA16" s="97"/>
      <c r="AB16" s="277"/>
      <c r="AC16" s="278"/>
    </row>
    <row r="17" spans="1:29">
      <c r="A17" s="5" t="str">
        <f>'Grunnur  '!A17</f>
        <v>92.21 Snjómokstur og hálkuv.</v>
      </c>
      <c r="B17" s="189"/>
      <c r="C17" s="34">
        <f>Vörubíll_mokstur_einv</f>
        <v>0</v>
      </c>
      <c r="D17" s="8">
        <f t="shared" si="0"/>
        <v>0</v>
      </c>
      <c r="E17" s="8">
        <f>B17+'Reikningur 1'!E17</f>
        <v>0</v>
      </c>
      <c r="F17" s="8">
        <f>D17+'Reikningur 1'!F17</f>
        <v>0</v>
      </c>
      <c r="G17" s="13" t="str">
        <f>IF(F17=0," ",E17/'Grunnur  '!C17)</f>
        <v xml:space="preserve"> </v>
      </c>
      <c r="H17" s="13"/>
      <c r="I17" s="90" t="s">
        <v>56</v>
      </c>
      <c r="J17" s="91" t="s">
        <v>53</v>
      </c>
      <c r="K17" s="92"/>
      <c r="L17" s="92"/>
      <c r="M17" s="93"/>
      <c r="N17" s="94" t="s">
        <v>54</v>
      </c>
      <c r="O17" s="93"/>
      <c r="P17" s="91" t="s">
        <v>55</v>
      </c>
      <c r="Q17" s="95"/>
      <c r="R17" s="96"/>
      <c r="T17" s="90" t="s">
        <v>56</v>
      </c>
      <c r="U17" s="91" t="s">
        <v>53</v>
      </c>
      <c r="V17" s="92"/>
      <c r="W17" s="92"/>
      <c r="X17" s="93"/>
      <c r="Y17" s="94" t="s">
        <v>54</v>
      </c>
      <c r="Z17" s="93"/>
      <c r="AA17" s="91" t="s">
        <v>55</v>
      </c>
      <c r="AB17" s="95"/>
      <c r="AC17" s="96"/>
    </row>
    <row r="18" spans="1:29" ht="15.75">
      <c r="A18" s="5" t="str">
        <f>'Grunnur  '!A18</f>
        <v>92.22 Upprif með undirtönn</v>
      </c>
      <c r="B18" s="118"/>
      <c r="C18" s="34">
        <f>Vörubíll_undirtönn_einv</f>
        <v>0</v>
      </c>
      <c r="D18" s="8">
        <f t="shared" si="0"/>
        <v>0</v>
      </c>
      <c r="E18" s="8">
        <f>B18+'Reikningur 1'!E18</f>
        <v>0</v>
      </c>
      <c r="F18" s="8">
        <f>D18+'Reikningur 1'!F18</f>
        <v>0</v>
      </c>
      <c r="G18" s="13" t="str">
        <f>IF(F18=0," ",E18/'Grunnur  '!C18)</f>
        <v xml:space="preserve"> </v>
      </c>
      <c r="H18" s="13"/>
      <c r="I18" s="97"/>
      <c r="J18" s="274"/>
      <c r="K18" s="275"/>
      <c r="L18" s="275"/>
      <c r="M18" s="276"/>
      <c r="N18" s="272"/>
      <c r="O18" s="273"/>
      <c r="P18" s="98"/>
      <c r="Q18" s="99"/>
      <c r="R18" s="100"/>
      <c r="T18" s="97"/>
      <c r="U18" s="274"/>
      <c r="V18" s="275"/>
      <c r="W18" s="275"/>
      <c r="X18" s="276"/>
      <c r="Y18" s="272"/>
      <c r="Z18" s="273"/>
      <c r="AA18" s="98"/>
      <c r="AB18" s="99"/>
      <c r="AC18" s="100"/>
    </row>
    <row r="19" spans="1:29">
      <c r="A19" s="5" t="str">
        <f>'Grunnur  '!A19</f>
        <v>92.23 Lausakeyrsla vörub.</v>
      </c>
      <c r="B19" s="118"/>
      <c r="C19" s="34">
        <f>Vinnuvél_1_einv</f>
        <v>0</v>
      </c>
      <c r="D19" s="8">
        <f t="shared" si="0"/>
        <v>0</v>
      </c>
      <c r="E19" s="8">
        <f>B19+'Reikningur 1'!E19</f>
        <v>0</v>
      </c>
      <c r="F19" s="8">
        <f>D19+'Reikningur 1'!F19</f>
        <v>0</v>
      </c>
      <c r="G19" s="13" t="str">
        <f>IF(F19=0," ",E19/'Grunnur  '!C19)</f>
        <v xml:space="preserve"> </v>
      </c>
      <c r="H19" s="13"/>
      <c r="I19" s="90" t="s">
        <v>47</v>
      </c>
      <c r="J19" s="90" t="s">
        <v>57</v>
      </c>
      <c r="K19" s="101" t="s">
        <v>48</v>
      </c>
      <c r="L19" s="90" t="s">
        <v>49</v>
      </c>
      <c r="M19" s="90" t="s">
        <v>50</v>
      </c>
      <c r="N19" s="94" t="s">
        <v>7</v>
      </c>
      <c r="O19" s="93"/>
      <c r="P19" s="90" t="s">
        <v>51</v>
      </c>
      <c r="Q19" s="91" t="s">
        <v>52</v>
      </c>
      <c r="R19" s="93"/>
      <c r="T19" s="90" t="s">
        <v>47</v>
      </c>
      <c r="U19" s="90" t="s">
        <v>57</v>
      </c>
      <c r="V19" s="101" t="s">
        <v>48</v>
      </c>
      <c r="W19" s="90" t="s">
        <v>49</v>
      </c>
      <c r="X19" s="90" t="s">
        <v>50</v>
      </c>
      <c r="Y19" s="94" t="s">
        <v>7</v>
      </c>
      <c r="Z19" s="93"/>
      <c r="AA19" s="90" t="s">
        <v>51</v>
      </c>
      <c r="AB19" s="91" t="s">
        <v>52</v>
      </c>
      <c r="AC19" s="93"/>
    </row>
    <row r="20" spans="1:29" ht="15.75">
      <c r="A20" s="5" t="str">
        <f>'Grunnur  '!A20</f>
        <v>92.3 Snjómokstur með vinnuv.</v>
      </c>
      <c r="B20" s="118"/>
      <c r="C20" s="34">
        <f>Vinnuvél_2_einv</f>
        <v>0</v>
      </c>
      <c r="D20" s="8">
        <f t="shared" si="0"/>
        <v>0</v>
      </c>
      <c r="E20" s="8">
        <f>B20+'Reikningur 1'!E20</f>
        <v>0</v>
      </c>
      <c r="F20" s="8">
        <f>D20+'Reikningur 1'!F20</f>
        <v>0</v>
      </c>
      <c r="G20" s="13" t="str">
        <f>IF(F20=0," ",E20/'Grunnur  '!C20)</f>
        <v xml:space="preserve"> </v>
      </c>
      <c r="H20" s="13"/>
      <c r="I20" s="102"/>
      <c r="J20" s="103"/>
      <c r="K20" s="104"/>
      <c r="L20" s="103"/>
      <c r="M20" s="105"/>
      <c r="N20" s="252"/>
      <c r="O20" s="253"/>
      <c r="P20" s="97"/>
      <c r="Q20" s="250"/>
      <c r="R20" s="251"/>
      <c r="T20" s="102"/>
      <c r="U20" s="103"/>
      <c r="V20" s="104"/>
      <c r="W20" s="103"/>
      <c r="X20" s="105"/>
      <c r="Y20" s="252"/>
      <c r="Z20" s="253"/>
      <c r="AA20" s="97"/>
      <c r="AB20" s="250"/>
      <c r="AC20" s="251"/>
    </row>
    <row r="21" spans="1:29">
      <c r="A21" s="5" t="str">
        <f>'Grunnur  '!A21</f>
        <v xml:space="preserve">92.8 Biðtími </v>
      </c>
      <c r="B21" s="118"/>
      <c r="C21" s="34">
        <f>Vinnuvél_3_einv</f>
        <v>0</v>
      </c>
      <c r="D21" s="8">
        <f t="shared" si="0"/>
        <v>0</v>
      </c>
      <c r="E21" s="8">
        <f>B21+'Reikningur 1'!E21</f>
        <v>0</v>
      </c>
      <c r="F21" s="8">
        <f>D21+'Reikningur 1'!F21</f>
        <v>0</v>
      </c>
      <c r="G21" s="13" t="str">
        <f>IF(F21=0," ",E21/'Grunnur  '!C21)</f>
        <v xml:space="preserve"> </v>
      </c>
      <c r="H21" s="13"/>
      <c r="I21" s="90" t="s">
        <v>56</v>
      </c>
      <c r="J21" s="91" t="s">
        <v>53</v>
      </c>
      <c r="K21" s="92"/>
      <c r="L21" s="92"/>
      <c r="M21" s="93"/>
      <c r="N21" s="94" t="s">
        <v>54</v>
      </c>
      <c r="O21" s="93"/>
      <c r="P21" s="91" t="s">
        <v>55</v>
      </c>
      <c r="Q21" s="95"/>
      <c r="R21" s="96"/>
      <c r="T21" s="90" t="s">
        <v>56</v>
      </c>
      <c r="U21" s="91" t="s">
        <v>53</v>
      </c>
      <c r="V21" s="92"/>
      <c r="W21" s="92"/>
      <c r="X21" s="93"/>
      <c r="Y21" s="94" t="s">
        <v>54</v>
      </c>
      <c r="Z21" s="93"/>
      <c r="AA21" s="91" t="s">
        <v>55</v>
      </c>
      <c r="AB21" s="95"/>
      <c r="AC21" s="96"/>
    </row>
    <row r="22" spans="1:29" ht="15.75">
      <c r="A22" s="5">
        <f>'Grunnur  '!A22</f>
        <v>0</v>
      </c>
      <c r="B22" s="118"/>
      <c r="C22" s="34">
        <f>Vinnuvél_4_einv</f>
        <v>0</v>
      </c>
      <c r="D22" s="8">
        <f t="shared" si="0"/>
        <v>0</v>
      </c>
      <c r="E22" s="8">
        <f>B22+'Reikningur 1'!E22</f>
        <v>0</v>
      </c>
      <c r="F22" s="8">
        <f>D22+'Reikningur 1'!F22</f>
        <v>0</v>
      </c>
      <c r="G22" s="13" t="str">
        <f>IF(F22=0," ",E22/'Grunnur  '!C22)</f>
        <v xml:space="preserve"> </v>
      </c>
      <c r="H22" s="13"/>
      <c r="I22" s="97"/>
      <c r="J22" s="247"/>
      <c r="K22" s="248"/>
      <c r="L22" s="248"/>
      <c r="M22" s="249"/>
      <c r="N22" s="245"/>
      <c r="O22" s="246"/>
      <c r="P22" s="98"/>
      <c r="Q22" s="99"/>
      <c r="R22" s="100"/>
      <c r="T22" s="97"/>
      <c r="U22" s="247"/>
      <c r="V22" s="248"/>
      <c r="W22" s="248"/>
      <c r="X22" s="249"/>
      <c r="Y22" s="245"/>
      <c r="Z22" s="246"/>
      <c r="AA22" s="98"/>
      <c r="AB22" s="99"/>
      <c r="AC22" s="100"/>
    </row>
    <row r="23" spans="1:29">
      <c r="A23" s="5">
        <f>'Grunnur  '!A23</f>
        <v>0</v>
      </c>
      <c r="B23" s="118"/>
      <c r="C23" s="34">
        <f>Biðtími_smábíll_einv</f>
        <v>0</v>
      </c>
      <c r="D23" s="8">
        <f>C23*B23*$D$14</f>
        <v>0</v>
      </c>
      <c r="E23" s="8">
        <f>B23+'Reikningur 1'!E23</f>
        <v>0</v>
      </c>
      <c r="F23" s="8">
        <f>D23+'Reikningur 1'!F23</f>
        <v>0</v>
      </c>
      <c r="G23" s="13" t="str">
        <f>IF(F23=0," ",E23/'Grunnur  '!C23)</f>
        <v xml:space="preserve"> </v>
      </c>
      <c r="H23" s="13"/>
      <c r="I23" s="90" t="s">
        <v>47</v>
      </c>
      <c r="J23" s="90" t="s">
        <v>57</v>
      </c>
      <c r="K23" s="101" t="s">
        <v>48</v>
      </c>
      <c r="L23" s="90" t="s">
        <v>49</v>
      </c>
      <c r="M23" s="90" t="s">
        <v>50</v>
      </c>
      <c r="N23" s="94" t="s">
        <v>7</v>
      </c>
      <c r="O23" s="93"/>
      <c r="P23" s="90" t="s">
        <v>51</v>
      </c>
      <c r="Q23" s="91" t="s">
        <v>52</v>
      </c>
      <c r="R23" s="93"/>
      <c r="T23" s="90" t="s">
        <v>47</v>
      </c>
      <c r="U23" s="90" t="s">
        <v>57</v>
      </c>
      <c r="V23" s="101" t="s">
        <v>48</v>
      </c>
      <c r="W23" s="90" t="s">
        <v>49</v>
      </c>
      <c r="X23" s="90" t="s">
        <v>50</v>
      </c>
      <c r="Y23" s="94" t="s">
        <v>7</v>
      </c>
      <c r="Z23" s="93"/>
      <c r="AA23" s="90" t="s">
        <v>51</v>
      </c>
      <c r="AB23" s="91" t="s">
        <v>52</v>
      </c>
      <c r="AC23" s="93"/>
    </row>
    <row r="24" spans="1:29" ht="15.75">
      <c r="A24" s="5">
        <f>'Grunnur  '!A24</f>
        <v>0</v>
      </c>
      <c r="B24" s="118"/>
      <c r="C24" s="34">
        <f>Biðtími_vörubíll_einv</f>
        <v>0</v>
      </c>
      <c r="D24" s="8">
        <f>C24*B24*$D$14</f>
        <v>0</v>
      </c>
      <c r="E24" s="8">
        <f>B24+'Reikningur 1'!E24</f>
        <v>0</v>
      </c>
      <c r="F24" s="8">
        <f>D24+'Reikningur 1'!F24</f>
        <v>0</v>
      </c>
      <c r="G24" s="13" t="str">
        <f>IF(F24=0," ",E24/'Grunnur  '!C24)</f>
        <v xml:space="preserve"> </v>
      </c>
      <c r="H24" s="13"/>
      <c r="I24" s="102"/>
      <c r="J24" s="103"/>
      <c r="K24" s="104"/>
      <c r="L24" s="103"/>
      <c r="M24" s="105"/>
      <c r="N24" s="252"/>
      <c r="O24" s="253"/>
      <c r="P24" s="97"/>
      <c r="Q24" s="250"/>
      <c r="R24" s="251"/>
      <c r="T24" s="102"/>
      <c r="U24" s="103"/>
      <c r="V24" s="104"/>
      <c r="W24" s="103"/>
      <c r="X24" s="105"/>
      <c r="Y24" s="252"/>
      <c r="Z24" s="253"/>
      <c r="AA24" s="97"/>
      <c r="AB24" s="250"/>
      <c r="AC24" s="251"/>
    </row>
    <row r="25" spans="1:29" ht="13.5" thickBot="1">
      <c r="A25" s="29" t="s">
        <v>19</v>
      </c>
      <c r="B25" s="23"/>
      <c r="C25" s="23"/>
      <c r="D25" s="25">
        <f>SUM(D16:D24)</f>
        <v>0</v>
      </c>
      <c r="E25" s="23"/>
      <c r="F25" s="23">
        <f>SUM(F16:F24)</f>
        <v>0</v>
      </c>
      <c r="G25" s="26" t="e">
        <f>(F25/D14)/Heildarupphæð</f>
        <v>#DIV/0!</v>
      </c>
      <c r="H25" s="63"/>
      <c r="I25" s="90" t="s">
        <v>56</v>
      </c>
      <c r="J25" s="91" t="s">
        <v>53</v>
      </c>
      <c r="K25" s="92"/>
      <c r="L25" s="92"/>
      <c r="M25" s="93"/>
      <c r="N25" s="94" t="s">
        <v>54</v>
      </c>
      <c r="O25" s="93"/>
      <c r="P25" s="91" t="s">
        <v>55</v>
      </c>
      <c r="Q25" s="95"/>
      <c r="R25" s="96"/>
      <c r="T25" s="90" t="s">
        <v>56</v>
      </c>
      <c r="U25" s="91" t="s">
        <v>53</v>
      </c>
      <c r="V25" s="92"/>
      <c r="W25" s="92"/>
      <c r="X25" s="93"/>
      <c r="Y25" s="94" t="s">
        <v>54</v>
      </c>
      <c r="Z25" s="93"/>
      <c r="AA25" s="91" t="s">
        <v>55</v>
      </c>
      <c r="AB25" s="95"/>
      <c r="AC25" s="96"/>
    </row>
    <row r="26" spans="1:29" ht="16.5" thickTop="1">
      <c r="B26" s="10"/>
      <c r="C26" s="11"/>
      <c r="D26" s="12"/>
      <c r="E26" s="10"/>
      <c r="F26" s="10"/>
      <c r="G26" s="10"/>
      <c r="H26" s="10"/>
      <c r="I26" s="97"/>
      <c r="J26" s="247"/>
      <c r="K26" s="248"/>
      <c r="L26" s="248"/>
      <c r="M26" s="249"/>
      <c r="N26" s="245"/>
      <c r="O26" s="246"/>
      <c r="P26" s="98"/>
      <c r="Q26" s="99"/>
      <c r="R26" s="100"/>
      <c r="T26" s="97"/>
      <c r="U26" s="247"/>
      <c r="V26" s="248"/>
      <c r="W26" s="248"/>
      <c r="X26" s="249"/>
      <c r="Y26" s="245"/>
      <c r="Z26" s="246"/>
      <c r="AA26" s="98"/>
      <c r="AB26" s="99"/>
      <c r="AC26" s="100"/>
    </row>
    <row r="27" spans="1:29">
      <c r="G27" s="13"/>
      <c r="H27" s="13"/>
      <c r="I27" s="90" t="s">
        <v>47</v>
      </c>
      <c r="J27" s="90" t="s">
        <v>57</v>
      </c>
      <c r="K27" s="101" t="s">
        <v>48</v>
      </c>
      <c r="L27" s="90" t="s">
        <v>49</v>
      </c>
      <c r="M27" s="90" t="s">
        <v>50</v>
      </c>
      <c r="N27" s="94" t="s">
        <v>7</v>
      </c>
      <c r="O27" s="93"/>
      <c r="P27" s="90" t="s">
        <v>51</v>
      </c>
      <c r="Q27" s="91" t="s">
        <v>52</v>
      </c>
      <c r="R27" s="93"/>
      <c r="T27" s="90" t="s">
        <v>47</v>
      </c>
      <c r="U27" s="90" t="s">
        <v>57</v>
      </c>
      <c r="V27" s="101" t="s">
        <v>48</v>
      </c>
      <c r="W27" s="90" t="s">
        <v>49</v>
      </c>
      <c r="X27" s="90" t="s">
        <v>50</v>
      </c>
      <c r="Y27" s="94" t="s">
        <v>7</v>
      </c>
      <c r="Z27" s="93"/>
      <c r="AA27" s="90" t="s">
        <v>51</v>
      </c>
      <c r="AB27" s="91" t="s">
        <v>52</v>
      </c>
      <c r="AC27" s="93"/>
    </row>
    <row r="28" spans="1:29" ht="15.75">
      <c r="A28" s="41" t="s">
        <v>22</v>
      </c>
      <c r="B28" s="107"/>
      <c r="I28" s="102"/>
      <c r="J28" s="103"/>
      <c r="K28" s="104"/>
      <c r="L28" s="103"/>
      <c r="M28" s="105"/>
      <c r="N28" s="252"/>
      <c r="O28" s="253"/>
      <c r="P28" s="97"/>
      <c r="Q28" s="98"/>
      <c r="R28" s="106"/>
      <c r="T28" s="102"/>
      <c r="U28" s="103"/>
      <c r="V28" s="104"/>
      <c r="W28" s="103"/>
      <c r="X28" s="105"/>
      <c r="Y28" s="252"/>
      <c r="Z28" s="253"/>
      <c r="AA28" s="97"/>
      <c r="AB28" s="98"/>
      <c r="AC28" s="106"/>
    </row>
    <row r="29" spans="1:29">
      <c r="A29" s="41"/>
      <c r="B29" s="16"/>
      <c r="I29" s="90" t="s">
        <v>56</v>
      </c>
      <c r="J29" s="91" t="s">
        <v>53</v>
      </c>
      <c r="K29" s="92"/>
      <c r="L29" s="92"/>
      <c r="M29" s="93"/>
      <c r="N29" s="94" t="s">
        <v>54</v>
      </c>
      <c r="O29" s="93"/>
      <c r="P29" s="91" t="s">
        <v>55</v>
      </c>
      <c r="Q29" s="95"/>
      <c r="R29" s="96"/>
      <c r="T29" s="90" t="s">
        <v>56</v>
      </c>
      <c r="U29" s="91" t="s">
        <v>53</v>
      </c>
      <c r="V29" s="92"/>
      <c r="W29" s="92"/>
      <c r="X29" s="93"/>
      <c r="Y29" s="94" t="s">
        <v>54</v>
      </c>
      <c r="Z29" s="93"/>
      <c r="AA29" s="91" t="s">
        <v>55</v>
      </c>
      <c r="AB29" s="95"/>
      <c r="AC29" s="96"/>
    </row>
    <row r="30" spans="1:29" ht="15.75">
      <c r="A30" s="43" t="s">
        <v>9</v>
      </c>
      <c r="B30" s="44" t="s">
        <v>26</v>
      </c>
      <c r="C30" s="44" t="s">
        <v>27</v>
      </c>
      <c r="D30" s="44" t="s">
        <v>24</v>
      </c>
      <c r="E30" s="240" t="s">
        <v>76</v>
      </c>
      <c r="F30" s="240" t="s">
        <v>78</v>
      </c>
      <c r="I30" s="97"/>
      <c r="J30" s="247"/>
      <c r="K30" s="248"/>
      <c r="L30" s="248"/>
      <c r="M30" s="249"/>
      <c r="N30" s="245"/>
      <c r="O30" s="246"/>
      <c r="P30" s="98"/>
      <c r="Q30" s="99"/>
      <c r="R30" s="100"/>
      <c r="T30" s="97"/>
      <c r="U30" s="247"/>
      <c r="V30" s="248"/>
      <c r="W30" s="248"/>
      <c r="X30" s="249"/>
      <c r="Y30" s="245"/>
      <c r="Z30" s="246"/>
      <c r="AA30" s="98"/>
      <c r="AB30" s="99"/>
      <c r="AC30" s="100"/>
    </row>
    <row r="31" spans="1:29">
      <c r="A31" s="243" t="str">
        <f>IF(Fast_gjald_hlutfall=0.2,"Breytilegur kostnaður 80 %",IF(Fast_gjald_hlutfall=0.25,"Breytilegur kostnaður 75 %",IF(Fast_gjald_hlutfall=0.3,"Breytilegur kostnaður 70 %","Villa leiðr. breytil kostn.")))</f>
        <v>Villa leiðr. breytil kostn.</v>
      </c>
      <c r="B31" s="14">
        <f>F25</f>
        <v>0</v>
      </c>
      <c r="C31" s="14">
        <f>'Reikningur 1'!F25</f>
        <v>0</v>
      </c>
      <c r="D31" s="14">
        <f>B31-C31</f>
        <v>0</v>
      </c>
      <c r="I31" s="90" t="s">
        <v>47</v>
      </c>
      <c r="J31" s="90" t="s">
        <v>57</v>
      </c>
      <c r="K31" s="101" t="s">
        <v>48</v>
      </c>
      <c r="L31" s="90" t="s">
        <v>49</v>
      </c>
      <c r="M31" s="90" t="s">
        <v>50</v>
      </c>
      <c r="N31" s="94" t="s">
        <v>7</v>
      </c>
      <c r="O31" s="93"/>
      <c r="P31" s="90" t="s">
        <v>51</v>
      </c>
      <c r="Q31" s="91" t="s">
        <v>52</v>
      </c>
      <c r="R31" s="93"/>
      <c r="T31" s="90" t="s">
        <v>47</v>
      </c>
      <c r="U31" s="90" t="s">
        <v>57</v>
      </c>
      <c r="V31" s="101" t="s">
        <v>48</v>
      </c>
      <c r="W31" s="90" t="s">
        <v>49</v>
      </c>
      <c r="X31" s="90" t="s">
        <v>50</v>
      </c>
      <c r="Y31" s="94" t="s">
        <v>7</v>
      </c>
      <c r="Z31" s="93"/>
      <c r="AA31" s="90" t="s">
        <v>51</v>
      </c>
      <c r="AB31" s="91" t="s">
        <v>52</v>
      </c>
      <c r="AC31" s="93"/>
    </row>
    <row r="32" spans="1:29" ht="15.75">
      <c r="A32" s="242" t="s">
        <v>81</v>
      </c>
      <c r="B32" s="40" t="e">
        <f>IF(E32&lt;=F32,E32,F32)</f>
        <v>#DIV/0!</v>
      </c>
      <c r="C32" s="14" t="e">
        <f>'Reikningur 1'!B32</f>
        <v>#DIV/0!</v>
      </c>
      <c r="D32" s="14" t="e">
        <f>B32-C32</f>
        <v>#DIV/0!</v>
      </c>
      <c r="E32" s="238" t="e">
        <f>'Grunnur  '!$G$23*Fast_gjald_hlutfall/Fast_gjald_fjöldi_gjalddaga*$G$4</f>
        <v>#DIV/0!</v>
      </c>
      <c r="F32" s="10" t="e">
        <f>IF(G25*100&lt;=200,(Fast_gjald_kr.+'Grunnur  '!$G$23*('Reikningur 2'!G25*100+(100-'Reikningur 2'!G25*100)*Fast_gjald_hlutfall)/100)-(Fast_gjald_kr.+F25),(Fast_gjald_kr.+'Grunnur  '!$G$23*(('Reikningur 2'!G25*100+(100-200)*Fast_gjald_hlutfall+(200-'Reikningur 2'!G25*100)*0.1)/100)-(Fast_gjald_kr.+F25)))</f>
        <v>#DIV/0!</v>
      </c>
      <c r="I32" s="102"/>
      <c r="J32" s="103"/>
      <c r="K32" s="104"/>
      <c r="L32" s="103"/>
      <c r="M32" s="105"/>
      <c r="N32" s="252"/>
      <c r="O32" s="253"/>
      <c r="P32" s="97"/>
      <c r="Q32" s="98"/>
      <c r="R32" s="106"/>
      <c r="T32" s="102"/>
      <c r="U32" s="103"/>
      <c r="V32" s="104"/>
      <c r="W32" s="103"/>
      <c r="X32" s="105"/>
      <c r="Y32" s="252"/>
      <c r="Z32" s="253"/>
      <c r="AA32" s="97"/>
      <c r="AB32" s="98"/>
      <c r="AC32" s="106"/>
    </row>
    <row r="33" spans="1:29">
      <c r="A33" s="242" t="s">
        <v>80</v>
      </c>
      <c r="B33" s="15" t="e">
        <f>B31+B32</f>
        <v>#DIV/0!</v>
      </c>
      <c r="C33" s="15" t="e">
        <f>C31+C32</f>
        <v>#DIV/0!</v>
      </c>
      <c r="D33" s="15" t="e">
        <f>B33-C33</f>
        <v>#DIV/0!</v>
      </c>
      <c r="I33" s="90" t="s">
        <v>56</v>
      </c>
      <c r="J33" s="91" t="s">
        <v>53</v>
      </c>
      <c r="K33" s="92"/>
      <c r="L33" s="92"/>
      <c r="M33" s="93"/>
      <c r="N33" s="94" t="s">
        <v>54</v>
      </c>
      <c r="O33" s="93"/>
      <c r="P33" s="91" t="s">
        <v>55</v>
      </c>
      <c r="Q33" s="95"/>
      <c r="R33" s="96"/>
      <c r="T33" s="90" t="s">
        <v>56</v>
      </c>
      <c r="U33" s="91" t="s">
        <v>53</v>
      </c>
      <c r="V33" s="92"/>
      <c r="W33" s="92"/>
      <c r="X33" s="93"/>
      <c r="Y33" s="94" t="s">
        <v>54</v>
      </c>
      <c r="Z33" s="93"/>
      <c r="AA33" s="91" t="s">
        <v>55</v>
      </c>
      <c r="AB33" s="95"/>
      <c r="AC33" s="96"/>
    </row>
    <row r="34" spans="1:29" ht="15.75">
      <c r="A34" s="4" t="s">
        <v>14</v>
      </c>
      <c r="B34" s="14" t="e">
        <f>(Fast_gjald_kr./Fast_gjald_fjöldi_gjalddaga)*2</f>
        <v>#DIV/0!</v>
      </c>
      <c r="C34" s="14" t="e">
        <f>'Reikningur 1'!B34</f>
        <v>#DIV/0!</v>
      </c>
      <c r="D34" s="14" t="e">
        <f>B34-C34</f>
        <v>#DIV/0!</v>
      </c>
      <c r="I34" s="97"/>
      <c r="J34" s="247"/>
      <c r="K34" s="248"/>
      <c r="L34" s="248"/>
      <c r="M34" s="249"/>
      <c r="N34" s="245"/>
      <c r="O34" s="246"/>
      <c r="P34" s="98"/>
      <c r="Q34" s="99"/>
      <c r="R34" s="100"/>
      <c r="T34" s="97"/>
      <c r="U34" s="247"/>
      <c r="V34" s="248"/>
      <c r="W34" s="248"/>
      <c r="X34" s="249"/>
      <c r="Y34" s="245"/>
      <c r="Z34" s="246"/>
      <c r="AA34" s="98"/>
      <c r="AB34" s="99"/>
      <c r="AC34" s="100"/>
    </row>
    <row r="35" spans="1:29">
      <c r="A35" s="4" t="s">
        <v>19</v>
      </c>
      <c r="B35" s="14" t="e">
        <f>B33+B34</f>
        <v>#DIV/0!</v>
      </c>
      <c r="C35" s="14" t="e">
        <f>C33+C34</f>
        <v>#DIV/0!</v>
      </c>
      <c r="D35" s="14" t="e">
        <f>B35-C35</f>
        <v>#DIV/0!</v>
      </c>
      <c r="I35" s="90" t="s">
        <v>47</v>
      </c>
      <c r="J35" s="90" t="s">
        <v>57</v>
      </c>
      <c r="K35" s="101" t="s">
        <v>48</v>
      </c>
      <c r="L35" s="90" t="s">
        <v>49</v>
      </c>
      <c r="M35" s="90" t="s">
        <v>50</v>
      </c>
      <c r="N35" s="94" t="s">
        <v>7</v>
      </c>
      <c r="O35" s="93"/>
      <c r="P35" s="90" t="s">
        <v>51</v>
      </c>
      <c r="Q35" s="91" t="s">
        <v>52</v>
      </c>
      <c r="R35" s="93"/>
      <c r="T35" s="90" t="s">
        <v>47</v>
      </c>
      <c r="U35" s="90" t="s">
        <v>57</v>
      </c>
      <c r="V35" s="101" t="s">
        <v>48</v>
      </c>
      <c r="W35" s="90" t="s">
        <v>49</v>
      </c>
      <c r="X35" s="90" t="s">
        <v>50</v>
      </c>
      <c r="Y35" s="94" t="s">
        <v>7</v>
      </c>
      <c r="Z35" s="93"/>
      <c r="AA35" s="90" t="s">
        <v>51</v>
      </c>
      <c r="AB35" s="91" t="s">
        <v>52</v>
      </c>
      <c r="AC35" s="93"/>
    </row>
    <row r="36" spans="1:29" ht="15.75">
      <c r="A36" s="4" t="s">
        <v>21</v>
      </c>
      <c r="B36" s="14" t="e">
        <f>D36+C36</f>
        <v>#DIV/0!</v>
      </c>
      <c r="C36" s="14" t="e">
        <f>'Reikningur 1'!B36</f>
        <v>#DIV/0!</v>
      </c>
      <c r="D36" s="14" t="e">
        <f>D35*B28</f>
        <v>#DIV/0!</v>
      </c>
      <c r="E36" s="237"/>
      <c r="I36" s="102"/>
      <c r="J36" s="103"/>
      <c r="K36" s="104"/>
      <c r="L36" s="103"/>
      <c r="M36" s="105"/>
      <c r="N36" s="252"/>
      <c r="O36" s="253"/>
      <c r="P36" s="97"/>
      <c r="Q36" s="98"/>
      <c r="R36" s="106"/>
      <c r="T36" s="102"/>
      <c r="U36" s="103"/>
      <c r="V36" s="104"/>
      <c r="W36" s="103"/>
      <c r="X36" s="105"/>
      <c r="Y36" s="252"/>
      <c r="Z36" s="253"/>
      <c r="AA36" s="97"/>
      <c r="AB36" s="98"/>
      <c r="AC36" s="106"/>
    </row>
    <row r="37" spans="1:29">
      <c r="A37" s="47" t="s">
        <v>28</v>
      </c>
      <c r="B37" s="48" t="e">
        <f>B36+B35</f>
        <v>#DIV/0!</v>
      </c>
      <c r="C37" s="48" t="e">
        <f>C36+C35</f>
        <v>#DIV/0!</v>
      </c>
      <c r="D37" s="49" t="e">
        <f>D36+D35</f>
        <v>#DIV/0!</v>
      </c>
      <c r="E37" s="237"/>
      <c r="F37" s="10"/>
      <c r="I37" s="90" t="s">
        <v>56</v>
      </c>
      <c r="J37" s="91" t="s">
        <v>53</v>
      </c>
      <c r="K37" s="92"/>
      <c r="L37" s="92"/>
      <c r="M37" s="93"/>
      <c r="N37" s="94" t="s">
        <v>54</v>
      </c>
      <c r="O37" s="93"/>
      <c r="P37" s="91" t="s">
        <v>55</v>
      </c>
      <c r="Q37" s="95"/>
      <c r="R37" s="96"/>
      <c r="T37" s="90" t="s">
        <v>56</v>
      </c>
      <c r="U37" s="91" t="s">
        <v>53</v>
      </c>
      <c r="V37" s="92"/>
      <c r="W37" s="92"/>
      <c r="X37" s="93"/>
      <c r="Y37" s="94" t="s">
        <v>54</v>
      </c>
      <c r="Z37" s="93"/>
      <c r="AA37" s="91" t="s">
        <v>55</v>
      </c>
      <c r="AB37" s="95"/>
      <c r="AC37" s="96"/>
    </row>
    <row r="38" spans="1:29" ht="15.75">
      <c r="A38" s="65"/>
      <c r="B38" s="266"/>
      <c r="C38" s="266"/>
      <c r="D38" s="266"/>
      <c r="I38" s="97"/>
      <c r="J38" s="247"/>
      <c r="K38" s="248"/>
      <c r="L38" s="248"/>
      <c r="M38" s="249"/>
      <c r="N38" s="245"/>
      <c r="O38" s="246"/>
      <c r="P38" s="98"/>
      <c r="Q38" s="99"/>
      <c r="R38" s="100"/>
      <c r="T38" s="97"/>
      <c r="U38" s="247"/>
      <c r="V38" s="248"/>
      <c r="W38" s="248"/>
      <c r="X38" s="249"/>
      <c r="Y38" s="245"/>
      <c r="Z38" s="246"/>
      <c r="AA38" s="98"/>
      <c r="AB38" s="99"/>
      <c r="AC38" s="100"/>
    </row>
    <row r="39" spans="1:29">
      <c r="A39" s="5"/>
      <c r="I39" s="90" t="s">
        <v>47</v>
      </c>
      <c r="J39" s="90" t="s">
        <v>57</v>
      </c>
      <c r="K39" s="101" t="s">
        <v>48</v>
      </c>
      <c r="L39" s="90" t="s">
        <v>49</v>
      </c>
      <c r="M39" s="90" t="s">
        <v>50</v>
      </c>
      <c r="N39" s="94" t="s">
        <v>7</v>
      </c>
      <c r="O39" s="93"/>
      <c r="P39" s="90" t="s">
        <v>51</v>
      </c>
      <c r="Q39" s="91" t="s">
        <v>52</v>
      </c>
      <c r="R39" s="93"/>
      <c r="T39" s="90" t="s">
        <v>47</v>
      </c>
      <c r="U39" s="90" t="s">
        <v>57</v>
      </c>
      <c r="V39" s="101" t="s">
        <v>48</v>
      </c>
      <c r="W39" s="90" t="s">
        <v>49</v>
      </c>
      <c r="X39" s="90" t="s">
        <v>50</v>
      </c>
      <c r="Y39" s="94" t="s">
        <v>7</v>
      </c>
      <c r="Z39" s="93"/>
      <c r="AA39" s="90" t="s">
        <v>51</v>
      </c>
      <c r="AB39" s="91" t="s">
        <v>52</v>
      </c>
      <c r="AC39" s="93"/>
    </row>
    <row r="40" spans="1:29" ht="15.75">
      <c r="A40" s="5"/>
      <c r="I40" s="102"/>
      <c r="J40" s="103"/>
      <c r="K40" s="104"/>
      <c r="L40" s="103"/>
      <c r="M40" s="105"/>
      <c r="N40" s="252"/>
      <c r="O40" s="253"/>
      <c r="P40" s="97"/>
      <c r="Q40" s="250"/>
      <c r="R40" s="251"/>
      <c r="T40" s="102"/>
      <c r="U40" s="103"/>
      <c r="V40" s="104"/>
      <c r="W40" s="103"/>
      <c r="X40" s="105"/>
      <c r="Y40" s="252"/>
      <c r="Z40" s="253"/>
      <c r="AA40" s="97"/>
      <c r="AB40" s="250"/>
      <c r="AC40" s="251"/>
    </row>
    <row r="41" spans="1:29" ht="15.75" customHeight="1">
      <c r="A41" s="5"/>
      <c r="I41" s="90" t="s">
        <v>56</v>
      </c>
      <c r="J41" s="91" t="s">
        <v>53</v>
      </c>
      <c r="K41" s="92"/>
      <c r="L41" s="92"/>
      <c r="M41" s="93"/>
      <c r="N41" s="94" t="s">
        <v>54</v>
      </c>
      <c r="O41" s="93"/>
      <c r="P41" s="91" t="s">
        <v>55</v>
      </c>
      <c r="Q41" s="95"/>
      <c r="R41" s="96"/>
      <c r="T41" s="90" t="s">
        <v>56</v>
      </c>
      <c r="U41" s="91" t="s">
        <v>53</v>
      </c>
      <c r="V41" s="92"/>
      <c r="W41" s="92"/>
      <c r="X41" s="93"/>
      <c r="Y41" s="94" t="s">
        <v>54</v>
      </c>
      <c r="Z41" s="93"/>
      <c r="AA41" s="91" t="s">
        <v>55</v>
      </c>
      <c r="AB41" s="95"/>
      <c r="AC41" s="96"/>
    </row>
    <row r="42" spans="1:29" ht="15.75" customHeight="1">
      <c r="A42" s="5"/>
      <c r="I42" s="97"/>
      <c r="J42" s="247"/>
      <c r="K42" s="248"/>
      <c r="L42" s="248"/>
      <c r="M42" s="249"/>
      <c r="N42" s="245"/>
      <c r="O42" s="246"/>
      <c r="P42" s="98"/>
      <c r="Q42" s="99"/>
      <c r="R42" s="100"/>
      <c r="T42" s="97"/>
      <c r="U42" s="247"/>
      <c r="V42" s="248"/>
      <c r="W42" s="248"/>
      <c r="X42" s="249"/>
      <c r="Y42" s="245"/>
      <c r="Z42" s="246"/>
      <c r="AA42" s="98"/>
      <c r="AB42" s="99"/>
      <c r="AC42" s="100"/>
    </row>
    <row r="43" spans="1:29" ht="15.75" customHeight="1">
      <c r="A43" s="5"/>
      <c r="I43" s="90" t="s">
        <v>47</v>
      </c>
      <c r="J43" s="90" t="s">
        <v>57</v>
      </c>
      <c r="K43" s="101" t="s">
        <v>48</v>
      </c>
      <c r="L43" s="90" t="s">
        <v>49</v>
      </c>
      <c r="M43" s="90" t="s">
        <v>50</v>
      </c>
      <c r="N43" s="94" t="s">
        <v>7</v>
      </c>
      <c r="O43" s="93"/>
      <c r="P43" s="90" t="s">
        <v>51</v>
      </c>
      <c r="Q43" s="91" t="s">
        <v>52</v>
      </c>
      <c r="R43" s="93"/>
      <c r="T43" s="90" t="s">
        <v>47</v>
      </c>
      <c r="U43" s="90" t="s">
        <v>57</v>
      </c>
      <c r="V43" s="101" t="s">
        <v>48</v>
      </c>
      <c r="W43" s="90" t="s">
        <v>49</v>
      </c>
      <c r="X43" s="90" t="s">
        <v>50</v>
      </c>
      <c r="Y43" s="94" t="s">
        <v>7</v>
      </c>
      <c r="Z43" s="93"/>
      <c r="AA43" s="90" t="s">
        <v>51</v>
      </c>
      <c r="AB43" s="91" t="s">
        <v>52</v>
      </c>
      <c r="AC43" s="93"/>
    </row>
    <row r="44" spans="1:29" ht="15.75" customHeight="1">
      <c r="I44" s="102"/>
      <c r="J44" s="103"/>
      <c r="K44" s="104"/>
      <c r="L44" s="103"/>
      <c r="M44" s="105"/>
      <c r="N44" s="252"/>
      <c r="O44" s="253"/>
      <c r="P44" s="97"/>
      <c r="Q44" s="250"/>
      <c r="R44" s="251"/>
      <c r="T44" s="102"/>
      <c r="U44" s="103"/>
      <c r="V44" s="104"/>
      <c r="W44" s="103"/>
      <c r="X44" s="105"/>
      <c r="Y44" s="252"/>
      <c r="Z44" s="253"/>
      <c r="AA44" s="97"/>
      <c r="AB44" s="250"/>
      <c r="AC44" s="251"/>
    </row>
    <row r="45" spans="1:29" ht="15.75" customHeight="1">
      <c r="I45" s="90" t="s">
        <v>56</v>
      </c>
      <c r="J45" s="91" t="s">
        <v>53</v>
      </c>
      <c r="K45" s="92"/>
      <c r="L45" s="92"/>
      <c r="M45" s="93"/>
      <c r="N45" s="94" t="s">
        <v>54</v>
      </c>
      <c r="O45" s="93"/>
      <c r="P45" s="91" t="s">
        <v>55</v>
      </c>
      <c r="Q45" s="95"/>
      <c r="R45" s="96"/>
      <c r="T45" s="90" t="s">
        <v>56</v>
      </c>
      <c r="U45" s="91" t="s">
        <v>53</v>
      </c>
      <c r="V45" s="92"/>
      <c r="W45" s="92"/>
      <c r="X45" s="93"/>
      <c r="Y45" s="94" t="s">
        <v>54</v>
      </c>
      <c r="Z45" s="93"/>
      <c r="AA45" s="91" t="s">
        <v>55</v>
      </c>
      <c r="AB45" s="95"/>
      <c r="AC45" s="96"/>
    </row>
    <row r="46" spans="1:29" ht="15.75" customHeight="1">
      <c r="I46" s="97"/>
      <c r="J46" s="247"/>
      <c r="K46" s="248"/>
      <c r="L46" s="248"/>
      <c r="M46" s="249"/>
      <c r="N46" s="245"/>
      <c r="O46" s="246"/>
      <c r="P46" s="98"/>
      <c r="Q46" s="99"/>
      <c r="R46" s="100"/>
      <c r="T46" s="97"/>
      <c r="U46" s="247"/>
      <c r="V46" s="248"/>
      <c r="W46" s="248"/>
      <c r="X46" s="249"/>
      <c r="Y46" s="245"/>
      <c r="Z46" s="246"/>
      <c r="AA46" s="98"/>
      <c r="AB46" s="99"/>
      <c r="AC46" s="100"/>
    </row>
    <row r="47" spans="1:29" ht="15.75" customHeight="1">
      <c r="I47" s="90" t="s">
        <v>47</v>
      </c>
      <c r="J47" s="90" t="s">
        <v>57</v>
      </c>
      <c r="K47" s="101" t="s">
        <v>48</v>
      </c>
      <c r="L47" s="90" t="s">
        <v>49</v>
      </c>
      <c r="M47" s="90" t="s">
        <v>50</v>
      </c>
      <c r="N47" s="94" t="s">
        <v>7</v>
      </c>
      <c r="O47" s="93"/>
      <c r="P47" s="90" t="s">
        <v>51</v>
      </c>
      <c r="Q47" s="91" t="s">
        <v>52</v>
      </c>
      <c r="R47" s="93"/>
      <c r="T47" s="90" t="s">
        <v>47</v>
      </c>
      <c r="U47" s="90" t="s">
        <v>57</v>
      </c>
      <c r="V47" s="101" t="s">
        <v>48</v>
      </c>
      <c r="W47" s="90" t="s">
        <v>49</v>
      </c>
      <c r="X47" s="90" t="s">
        <v>50</v>
      </c>
      <c r="Y47" s="94" t="s">
        <v>7</v>
      </c>
      <c r="Z47" s="93"/>
      <c r="AA47" s="90" t="s">
        <v>51</v>
      </c>
      <c r="AB47" s="91" t="s">
        <v>52</v>
      </c>
      <c r="AC47" s="93"/>
    </row>
    <row r="48" spans="1:29" ht="15.75">
      <c r="I48" s="102"/>
      <c r="J48" s="103"/>
      <c r="K48" s="104"/>
      <c r="L48" s="103"/>
      <c r="M48" s="105"/>
      <c r="N48" s="252"/>
      <c r="O48" s="253"/>
      <c r="P48" s="97"/>
      <c r="Q48" s="250"/>
      <c r="R48" s="251"/>
      <c r="T48" s="102"/>
      <c r="U48" s="103"/>
      <c r="V48" s="104"/>
      <c r="W48" s="103"/>
      <c r="X48" s="105"/>
      <c r="Y48" s="252"/>
      <c r="Z48" s="253"/>
      <c r="AA48" s="97"/>
      <c r="AB48" s="250"/>
      <c r="AC48" s="251"/>
    </row>
    <row r="49" spans="9:29">
      <c r="I49" s="90" t="s">
        <v>56</v>
      </c>
      <c r="J49" s="91" t="s">
        <v>53</v>
      </c>
      <c r="K49" s="92"/>
      <c r="L49" s="92"/>
      <c r="M49" s="93"/>
      <c r="N49" s="94" t="s">
        <v>54</v>
      </c>
      <c r="O49" s="93"/>
      <c r="P49" s="91" t="s">
        <v>55</v>
      </c>
      <c r="Q49" s="95"/>
      <c r="R49" s="96"/>
      <c r="T49" s="90" t="s">
        <v>56</v>
      </c>
      <c r="U49" s="91" t="s">
        <v>53</v>
      </c>
      <c r="V49" s="92"/>
      <c r="W49" s="92"/>
      <c r="X49" s="93"/>
      <c r="Y49" s="94" t="s">
        <v>54</v>
      </c>
      <c r="Z49" s="93"/>
      <c r="AA49" s="91" t="s">
        <v>55</v>
      </c>
      <c r="AB49" s="95"/>
      <c r="AC49" s="96"/>
    </row>
    <row r="50" spans="9:29" ht="15.75">
      <c r="I50" s="97"/>
      <c r="J50" s="247"/>
      <c r="K50" s="248"/>
      <c r="L50" s="248"/>
      <c r="M50" s="249"/>
      <c r="N50" s="245"/>
      <c r="O50" s="246"/>
      <c r="P50" s="98"/>
      <c r="Q50" s="99"/>
      <c r="R50" s="100"/>
      <c r="T50" s="97"/>
      <c r="U50" s="247"/>
      <c r="V50" s="248"/>
      <c r="W50" s="248"/>
      <c r="X50" s="249"/>
      <c r="Y50" s="245"/>
      <c r="Z50" s="246"/>
      <c r="AA50" s="98"/>
      <c r="AB50" s="99"/>
      <c r="AC50" s="100"/>
    </row>
    <row r="51" spans="9:29">
      <c r="I51" s="90" t="s">
        <v>47</v>
      </c>
      <c r="J51" s="90" t="s">
        <v>57</v>
      </c>
      <c r="K51" s="101" t="s">
        <v>48</v>
      </c>
      <c r="L51" s="90" t="s">
        <v>49</v>
      </c>
      <c r="M51" s="90" t="s">
        <v>50</v>
      </c>
      <c r="N51" s="94" t="s">
        <v>7</v>
      </c>
      <c r="O51" s="93"/>
      <c r="P51" s="90" t="s">
        <v>51</v>
      </c>
      <c r="Q51" s="91" t="s">
        <v>52</v>
      </c>
      <c r="R51" s="93"/>
      <c r="T51" s="90" t="s">
        <v>47</v>
      </c>
      <c r="U51" s="90" t="s">
        <v>57</v>
      </c>
      <c r="V51" s="101" t="s">
        <v>48</v>
      </c>
      <c r="W51" s="90" t="s">
        <v>49</v>
      </c>
      <c r="X51" s="90" t="s">
        <v>50</v>
      </c>
      <c r="Y51" s="94" t="s">
        <v>7</v>
      </c>
      <c r="Z51" s="93"/>
      <c r="AA51" s="90" t="s">
        <v>51</v>
      </c>
      <c r="AB51" s="91" t="s">
        <v>52</v>
      </c>
      <c r="AC51" s="93"/>
    </row>
    <row r="52" spans="9:29" ht="15.75">
      <c r="I52" s="102"/>
      <c r="J52" s="103"/>
      <c r="K52" s="104"/>
      <c r="L52" s="103"/>
      <c r="M52" s="105"/>
      <c r="N52" s="252"/>
      <c r="O52" s="253"/>
      <c r="P52" s="97"/>
      <c r="Q52" s="250"/>
      <c r="R52" s="251"/>
      <c r="T52" s="102"/>
      <c r="U52" s="103"/>
      <c r="V52" s="104"/>
      <c r="W52" s="103"/>
      <c r="X52" s="105"/>
      <c r="Y52" s="252"/>
      <c r="Z52" s="253"/>
      <c r="AA52" s="97"/>
      <c r="AB52" s="250"/>
      <c r="AC52" s="251"/>
    </row>
    <row r="53" spans="9:29">
      <c r="I53" s="90" t="s">
        <v>56</v>
      </c>
      <c r="J53" s="91" t="s">
        <v>53</v>
      </c>
      <c r="K53" s="92"/>
      <c r="L53" s="92"/>
      <c r="M53" s="93"/>
      <c r="N53" s="94" t="s">
        <v>54</v>
      </c>
      <c r="O53" s="93"/>
      <c r="P53" s="91" t="s">
        <v>55</v>
      </c>
      <c r="Q53" s="95"/>
      <c r="R53" s="96"/>
      <c r="T53" s="90" t="s">
        <v>56</v>
      </c>
      <c r="U53" s="91" t="s">
        <v>53</v>
      </c>
      <c r="V53" s="92"/>
      <c r="W53" s="92"/>
      <c r="X53" s="93"/>
      <c r="Y53" s="94" t="s">
        <v>54</v>
      </c>
      <c r="Z53" s="93"/>
      <c r="AA53" s="91" t="s">
        <v>55</v>
      </c>
      <c r="AB53" s="95"/>
      <c r="AC53" s="96"/>
    </row>
    <row r="54" spans="9:29" ht="15.75">
      <c r="I54" s="97"/>
      <c r="J54" s="247"/>
      <c r="K54" s="248"/>
      <c r="L54" s="248"/>
      <c r="M54" s="249"/>
      <c r="N54" s="245"/>
      <c r="O54" s="246"/>
      <c r="P54" s="98"/>
      <c r="Q54" s="99"/>
      <c r="R54" s="100"/>
      <c r="T54" s="97"/>
      <c r="U54" s="247"/>
      <c r="V54" s="248"/>
      <c r="W54" s="248"/>
      <c r="X54" s="249"/>
      <c r="Y54" s="245"/>
      <c r="Z54" s="246"/>
      <c r="AA54" s="98"/>
      <c r="AB54" s="99"/>
      <c r="AC54" s="100"/>
    </row>
    <row r="55" spans="9:29">
      <c r="T55" s="255"/>
      <c r="U55" s="255"/>
      <c r="V55" s="256"/>
      <c r="W55" s="255"/>
      <c r="X55" s="255"/>
      <c r="Y55" s="257"/>
      <c r="Z55" s="255"/>
      <c r="AA55" s="255"/>
      <c r="AB55" s="255"/>
      <c r="AC55" s="255"/>
    </row>
  </sheetData>
  <sheetProtection password="D042" sheet="1" objects="1" scenarios="1"/>
  <mergeCells count="23">
    <mergeCell ref="U14:X14"/>
    <mergeCell ref="Y14:Z14"/>
    <mergeCell ref="Y16:Z16"/>
    <mergeCell ref="AB16:AC16"/>
    <mergeCell ref="U18:X18"/>
    <mergeCell ref="Y18:Z18"/>
    <mergeCell ref="Y3:Z3"/>
    <mergeCell ref="AB3:AC3"/>
    <mergeCell ref="AB7:AC7"/>
    <mergeCell ref="Y12:Z12"/>
    <mergeCell ref="AB12:AC12"/>
    <mergeCell ref="A7:D7"/>
    <mergeCell ref="E7:G7"/>
    <mergeCell ref="A9:C9"/>
    <mergeCell ref="A5:G5"/>
    <mergeCell ref="N18:O18"/>
    <mergeCell ref="J18:M18"/>
    <mergeCell ref="Q16:R16"/>
    <mergeCell ref="N16:O16"/>
    <mergeCell ref="N14:O14"/>
    <mergeCell ref="J14:M14"/>
    <mergeCell ref="Q12:R12"/>
    <mergeCell ref="N12:O12"/>
  </mergeCells>
  <phoneticPr fontId="3" type="noConversion"/>
  <pageMargins left="0.82677165354330717" right="0.35433070866141736" top="0.98425196850393704" bottom="0.59055118110236227" header="0.51181102362204722" footer="0.51181102362204722"/>
  <pageSetup paperSize="9" scale="90" orientation="portrait" r:id="rId1"/>
  <headerFooter alignWithMargins="0"/>
  <colBreaks count="1" manualBreakCount="1">
    <brk id="7" max="1048575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C54"/>
  <sheetViews>
    <sheetView topLeftCell="A4" workbookViewId="0">
      <selection activeCell="B17" sqref="B17"/>
    </sheetView>
  </sheetViews>
  <sheetFormatPr defaultRowHeight="12.75"/>
  <cols>
    <col min="1" max="1" width="25.42578125" customWidth="1"/>
    <col min="2" max="2" width="13.5703125" style="9" bestFit="1" customWidth="1"/>
    <col min="3" max="3" width="11.85546875" style="9" customWidth="1"/>
    <col min="4" max="4" width="12.28515625" style="9" customWidth="1"/>
    <col min="5" max="5" width="10.85546875" style="9" customWidth="1"/>
    <col min="6" max="6" width="12" style="9" customWidth="1"/>
    <col min="7" max="7" width="10.42578125" bestFit="1" customWidth="1"/>
    <col min="8" max="8" width="3.28515625" customWidth="1"/>
    <col min="9" max="9" width="10.42578125" customWidth="1"/>
    <col min="11" max="11" width="12.140625" customWidth="1"/>
    <col min="12" max="12" width="3.42578125" customWidth="1"/>
    <col min="13" max="13" width="8.85546875" customWidth="1"/>
    <col min="19" max="19" width="3.28515625" customWidth="1"/>
    <col min="20" max="20" width="10.42578125" customWidth="1"/>
    <col min="22" max="22" width="12.140625" customWidth="1"/>
    <col min="23" max="23" width="3.42578125" customWidth="1"/>
    <col min="24" max="24" width="8.85546875" customWidth="1"/>
    <col min="29" max="29" width="7.140625" customWidth="1"/>
  </cols>
  <sheetData>
    <row r="1" spans="1:29" ht="15.75">
      <c r="A1" s="2" t="s">
        <v>1</v>
      </c>
      <c r="B1"/>
      <c r="C1"/>
      <c r="D1"/>
      <c r="E1"/>
      <c r="F1"/>
      <c r="I1" s="2" t="s">
        <v>1</v>
      </c>
      <c r="J1" s="138"/>
      <c r="K1" s="138"/>
      <c r="L1" s="138"/>
      <c r="M1" s="138"/>
      <c r="N1" s="139"/>
      <c r="O1" s="138"/>
      <c r="P1" s="138"/>
      <c r="Q1" s="138"/>
      <c r="R1" s="138"/>
      <c r="T1" s="2" t="s">
        <v>1</v>
      </c>
      <c r="U1" s="110"/>
      <c r="V1" s="110"/>
      <c r="W1" s="110"/>
      <c r="X1" s="110"/>
      <c r="Y1" s="111"/>
      <c r="Z1" s="110"/>
      <c r="AA1" s="110"/>
      <c r="AB1" s="110"/>
      <c r="AC1" s="110"/>
    </row>
    <row r="2" spans="1:29">
      <c r="B2"/>
      <c r="C2"/>
      <c r="D2"/>
      <c r="E2"/>
      <c r="F2"/>
      <c r="I2" s="138"/>
      <c r="J2" s="138"/>
      <c r="K2" s="150"/>
      <c r="L2" s="138"/>
      <c r="M2" s="138"/>
      <c r="N2" s="139"/>
      <c r="O2" s="138"/>
      <c r="P2" s="138"/>
      <c r="Q2" s="138"/>
      <c r="R2" s="138"/>
      <c r="T2" s="138"/>
      <c r="U2" s="138"/>
      <c r="V2" s="150"/>
      <c r="W2" s="138"/>
      <c r="X2" s="138"/>
      <c r="Y2" s="139"/>
      <c r="Z2" s="138"/>
      <c r="AA2" s="138"/>
      <c r="AB2" s="138"/>
      <c r="AC2" s="138"/>
    </row>
    <row r="3" spans="1:29" ht="18">
      <c r="A3" s="1" t="s">
        <v>0</v>
      </c>
      <c r="B3"/>
      <c r="C3"/>
      <c r="D3"/>
      <c r="E3"/>
      <c r="F3"/>
      <c r="I3" s="1" t="s">
        <v>0</v>
      </c>
      <c r="J3" s="152"/>
      <c r="K3" s="153"/>
      <c r="L3" s="153"/>
      <c r="M3" s="154"/>
      <c r="N3" s="283"/>
      <c r="O3" s="283"/>
      <c r="P3" s="155"/>
      <c r="Q3" s="284"/>
      <c r="R3" s="284"/>
      <c r="T3" s="1" t="s">
        <v>0</v>
      </c>
      <c r="U3" s="152"/>
      <c r="V3" s="153"/>
      <c r="W3" s="153"/>
      <c r="X3" s="154"/>
      <c r="Y3" s="283"/>
      <c r="Z3" s="283"/>
      <c r="AA3" s="155"/>
      <c r="AB3" s="284"/>
      <c r="AC3" s="284"/>
    </row>
    <row r="4" spans="1:29" ht="15.75">
      <c r="B4"/>
      <c r="C4"/>
      <c r="D4"/>
      <c r="E4"/>
      <c r="F4" s="122" t="s">
        <v>79</v>
      </c>
      <c r="G4" s="177">
        <v>3</v>
      </c>
      <c r="I4" s="138"/>
      <c r="J4" s="138"/>
      <c r="K4" s="138"/>
      <c r="L4" s="138"/>
      <c r="M4" s="138"/>
      <c r="N4" s="139"/>
      <c r="O4" s="138"/>
      <c r="P4" s="138"/>
      <c r="Q4" s="9"/>
      <c r="R4" s="122" t="s">
        <v>35</v>
      </c>
      <c r="T4" s="138"/>
      <c r="U4" s="138"/>
      <c r="V4" s="138"/>
      <c r="W4" s="138"/>
      <c r="X4" s="138"/>
      <c r="Y4" s="139"/>
      <c r="Z4" s="138"/>
      <c r="AA4" s="138"/>
      <c r="AB4" s="138"/>
      <c r="AC4" s="122" t="s">
        <v>35</v>
      </c>
    </row>
    <row r="5" spans="1:29" ht="15.75">
      <c r="A5" s="285" t="str">
        <f>'Reikningur 1'!A5:B5</f>
        <v xml:space="preserve">Heiti verks: </v>
      </c>
      <c r="B5" s="285"/>
      <c r="C5" s="285"/>
      <c r="D5" s="285"/>
      <c r="E5" s="285"/>
      <c r="F5" s="285"/>
      <c r="G5" s="285"/>
      <c r="H5" s="4"/>
      <c r="I5" s="159" t="str">
        <f>'Grunnur  '!A5</f>
        <v xml:space="preserve">Heiti verks: </v>
      </c>
      <c r="J5" s="158"/>
      <c r="K5" s="158"/>
      <c r="L5" s="158"/>
      <c r="M5" s="158"/>
      <c r="N5" s="178"/>
      <c r="O5" s="178"/>
      <c r="P5" s="156"/>
      <c r="Q5" s="156"/>
      <c r="R5" s="156"/>
      <c r="T5" s="159" t="str">
        <f>'Grunnur  '!$A$5</f>
        <v xml:space="preserve">Heiti verks: </v>
      </c>
      <c r="U5" s="171"/>
      <c r="V5" s="171"/>
      <c r="W5" s="171"/>
      <c r="X5" s="171"/>
      <c r="Y5" s="179"/>
      <c r="Z5" s="179"/>
      <c r="AA5" s="159"/>
      <c r="AB5" s="156"/>
      <c r="AC5" s="156"/>
    </row>
    <row r="6" spans="1:29" ht="15.75">
      <c r="B6"/>
      <c r="C6"/>
      <c r="D6"/>
      <c r="E6"/>
      <c r="F6" s="42"/>
      <c r="G6" s="121"/>
      <c r="H6" s="42"/>
      <c r="I6" s="138"/>
      <c r="J6" s="138"/>
      <c r="K6" s="150"/>
      <c r="L6" s="138"/>
      <c r="M6" s="138"/>
      <c r="N6" s="139"/>
      <c r="O6" s="138"/>
      <c r="P6" s="138"/>
      <c r="Q6" s="138"/>
      <c r="R6" s="138"/>
      <c r="T6" s="170"/>
      <c r="U6" s="170"/>
      <c r="V6" s="172"/>
      <c r="W6" s="170"/>
      <c r="X6" s="170"/>
      <c r="Y6" s="173"/>
      <c r="Z6" s="170"/>
      <c r="AA6" s="170"/>
      <c r="AB6" s="138"/>
      <c r="AC6" s="138"/>
    </row>
    <row r="7" spans="1:29" ht="15.75">
      <c r="A7" s="285" t="str">
        <f>'Reikningur 1'!A7:D7</f>
        <v xml:space="preserve">Verktaki:  </v>
      </c>
      <c r="B7" s="285"/>
      <c r="C7" s="285"/>
      <c r="D7" s="285"/>
      <c r="E7" s="286" t="str">
        <f>'Reikningur 1'!E7:G7</f>
        <v xml:space="preserve">kt: </v>
      </c>
      <c r="F7" s="286"/>
      <c r="G7" s="286"/>
      <c r="H7" s="65"/>
      <c r="I7" s="160" t="str">
        <f>'Grunnur  '!A7</f>
        <v xml:space="preserve">Verktaki:  </v>
      </c>
      <c r="J7" s="153"/>
      <c r="K7" s="153"/>
      <c r="L7" s="153"/>
      <c r="M7" s="157"/>
      <c r="N7" s="165"/>
      <c r="O7" s="166" t="str">
        <f>Kennitala</f>
        <v xml:space="preserve">kt: </v>
      </c>
      <c r="P7" s="156"/>
      <c r="Q7" s="284"/>
      <c r="R7" s="284"/>
      <c r="T7" s="160" t="str">
        <f>'Grunnur  '!$A$7</f>
        <v xml:space="preserve">Verktaki:  </v>
      </c>
      <c r="U7" s="159"/>
      <c r="V7" s="159"/>
      <c r="W7" s="159"/>
      <c r="X7" s="254"/>
      <c r="Y7" s="166"/>
      <c r="Z7" s="166" t="str">
        <f>Kennitala</f>
        <v xml:space="preserve">kt: </v>
      </c>
      <c r="AA7" s="159"/>
      <c r="AB7" s="284"/>
      <c r="AC7" s="284"/>
    </row>
    <row r="8" spans="1:29" ht="15">
      <c r="B8"/>
      <c r="C8"/>
      <c r="D8"/>
      <c r="E8"/>
      <c r="F8" s="116">
        <f>TYPE(G6)</f>
        <v>1</v>
      </c>
      <c r="G8" s="116" t="b">
        <f>IF(F8=2,IF(G25&lt;=100%,2,0))</f>
        <v>0</v>
      </c>
      <c r="H8" s="7"/>
      <c r="I8" s="138"/>
      <c r="J8" s="138"/>
      <c r="K8" s="138"/>
      <c r="L8" s="138"/>
      <c r="M8" s="138"/>
      <c r="N8" s="139"/>
      <c r="O8" s="138"/>
      <c r="P8" s="138"/>
      <c r="Q8" s="138"/>
      <c r="R8" s="138"/>
      <c r="T8" s="170"/>
      <c r="U8" s="170"/>
      <c r="V8" s="170"/>
      <c r="W8" s="170"/>
      <c r="X8" s="170"/>
      <c r="Y8" s="173"/>
      <c r="Z8" s="170"/>
      <c r="AA8" s="170"/>
      <c r="AB8" s="138"/>
      <c r="AC8" s="138"/>
    </row>
    <row r="9" spans="1:29" ht="15.75">
      <c r="A9" s="268" t="s">
        <v>2</v>
      </c>
      <c r="B9" s="268"/>
      <c r="C9" s="268"/>
      <c r="D9" s="87" t="s">
        <v>32</v>
      </c>
      <c r="E9" s="88"/>
      <c r="F9" s="89"/>
      <c r="G9" s="89"/>
      <c r="H9" s="64"/>
      <c r="I9" s="164" t="str">
        <f>A9</f>
        <v>Tímabil:</v>
      </c>
      <c r="J9" s="161"/>
      <c r="K9" s="161"/>
      <c r="L9" s="161"/>
      <c r="M9" s="161"/>
      <c r="N9" s="162"/>
      <c r="O9" s="163" t="str">
        <f>D9</f>
        <v>Dagsetn. verkstöðu:</v>
      </c>
      <c r="P9" s="143"/>
      <c r="Q9" s="143"/>
      <c r="R9" s="143"/>
      <c r="T9" s="164" t="str">
        <f>$A$9</f>
        <v>Tímabil:</v>
      </c>
      <c r="U9" s="181"/>
      <c r="V9" s="181"/>
      <c r="W9" s="181"/>
      <c r="X9" s="181"/>
      <c r="Y9" s="163"/>
      <c r="Z9" s="163" t="str">
        <f>$D$9</f>
        <v>Dagsetn. verkstöðu:</v>
      </c>
      <c r="AA9" s="164"/>
      <c r="AB9" s="143"/>
      <c r="AC9" s="143"/>
    </row>
    <row r="10" spans="1:29">
      <c r="H10" s="7"/>
      <c r="I10" s="138"/>
      <c r="J10" s="138"/>
      <c r="K10" s="150"/>
      <c r="L10" s="138"/>
      <c r="M10" s="138"/>
      <c r="N10" s="139"/>
      <c r="O10" s="138"/>
      <c r="P10" s="138"/>
      <c r="Q10" s="138"/>
      <c r="R10" s="138"/>
      <c r="T10" s="138"/>
      <c r="U10" s="138"/>
      <c r="V10" s="150"/>
      <c r="W10" s="138"/>
      <c r="X10" s="138"/>
      <c r="Y10" s="139"/>
      <c r="Z10" s="138"/>
      <c r="AA10" s="138"/>
      <c r="AB10" s="138"/>
      <c r="AC10" s="138"/>
    </row>
    <row r="11" spans="1:29">
      <c r="A11" s="6"/>
      <c r="B11" s="31"/>
      <c r="C11" s="31"/>
      <c r="D11" s="31"/>
      <c r="E11" s="31"/>
      <c r="F11" s="31"/>
      <c r="G11" s="6"/>
      <c r="H11" s="7"/>
      <c r="I11" s="144" t="s">
        <v>47</v>
      </c>
      <c r="J11" s="145" t="s">
        <v>57</v>
      </c>
      <c r="K11" s="146" t="s">
        <v>48</v>
      </c>
      <c r="L11" s="145" t="s">
        <v>49</v>
      </c>
      <c r="M11" s="145" t="s">
        <v>50</v>
      </c>
      <c r="N11" s="147" t="s">
        <v>7</v>
      </c>
      <c r="O11" s="148"/>
      <c r="P11" s="145" t="s">
        <v>51</v>
      </c>
      <c r="Q11" s="149" t="s">
        <v>52</v>
      </c>
      <c r="R11" s="148"/>
      <c r="T11" s="112" t="s">
        <v>47</v>
      </c>
      <c r="U11" s="90" t="s">
        <v>57</v>
      </c>
      <c r="V11" s="101" t="s">
        <v>48</v>
      </c>
      <c r="W11" s="90" t="s">
        <v>49</v>
      </c>
      <c r="X11" s="90" t="s">
        <v>50</v>
      </c>
      <c r="Y11" s="94" t="s">
        <v>7</v>
      </c>
      <c r="Z11" s="93"/>
      <c r="AA11" s="90" t="s">
        <v>51</v>
      </c>
      <c r="AB11" s="91" t="s">
        <v>52</v>
      </c>
      <c r="AC11" s="93"/>
    </row>
    <row r="12" spans="1:29" ht="15.75">
      <c r="A12" s="17"/>
      <c r="B12" s="32" t="s">
        <v>54</v>
      </c>
      <c r="C12" s="32" t="s">
        <v>4</v>
      </c>
      <c r="D12" s="32" t="s">
        <v>9</v>
      </c>
      <c r="E12" s="32" t="s">
        <v>60</v>
      </c>
      <c r="F12" s="32" t="s">
        <v>23</v>
      </c>
      <c r="G12" s="18" t="s">
        <v>13</v>
      </c>
      <c r="H12" s="62"/>
      <c r="I12" s="102"/>
      <c r="J12" s="113"/>
      <c r="K12" s="104"/>
      <c r="L12" s="103"/>
      <c r="M12" s="114"/>
      <c r="N12" s="281"/>
      <c r="O12" s="282"/>
      <c r="P12" s="115"/>
      <c r="Q12" s="277"/>
      <c r="R12" s="278"/>
      <c r="T12" s="102"/>
      <c r="U12" s="113"/>
      <c r="V12" s="104"/>
      <c r="W12" s="103"/>
      <c r="X12" s="114"/>
      <c r="Y12" s="281"/>
      <c r="Z12" s="282"/>
      <c r="AA12" s="115"/>
      <c r="AB12" s="277"/>
      <c r="AC12" s="278"/>
    </row>
    <row r="13" spans="1:29">
      <c r="A13" s="17" t="s">
        <v>3</v>
      </c>
      <c r="B13" s="32" t="s">
        <v>10</v>
      </c>
      <c r="C13" s="32" t="s">
        <v>11</v>
      </c>
      <c r="D13" s="32" t="s">
        <v>20</v>
      </c>
      <c r="E13" s="32" t="s">
        <v>12</v>
      </c>
      <c r="F13" s="32" t="s">
        <v>12</v>
      </c>
      <c r="G13" s="18" t="s">
        <v>12</v>
      </c>
      <c r="H13" s="62"/>
      <c r="I13" s="90" t="s">
        <v>56</v>
      </c>
      <c r="J13" s="91" t="s">
        <v>53</v>
      </c>
      <c r="K13" s="92"/>
      <c r="L13" s="92"/>
      <c r="M13" s="93"/>
      <c r="N13" s="94" t="s">
        <v>54</v>
      </c>
      <c r="O13" s="93"/>
      <c r="P13" s="91" t="s">
        <v>55</v>
      </c>
      <c r="Q13" s="95"/>
      <c r="R13" s="96"/>
      <c r="T13" s="90" t="s">
        <v>56</v>
      </c>
      <c r="U13" s="91" t="s">
        <v>53</v>
      </c>
      <c r="V13" s="92"/>
      <c r="W13" s="92"/>
      <c r="X13" s="93"/>
      <c r="Y13" s="94" t="s">
        <v>54</v>
      </c>
      <c r="Z13" s="93"/>
      <c r="AA13" s="91" t="s">
        <v>55</v>
      </c>
      <c r="AB13" s="95"/>
      <c r="AC13" s="96"/>
    </row>
    <row r="14" spans="1:29" ht="15.75">
      <c r="A14" s="19"/>
      <c r="B14" s="33"/>
      <c r="C14" s="36"/>
      <c r="D14" s="37">
        <f>1-Fast_gjald_hlutfall</f>
        <v>1</v>
      </c>
      <c r="E14" s="33"/>
      <c r="F14" s="33"/>
      <c r="G14" s="20"/>
      <c r="H14" s="62"/>
      <c r="I14" s="97"/>
      <c r="J14" s="274"/>
      <c r="K14" s="275"/>
      <c r="L14" s="275"/>
      <c r="M14" s="276"/>
      <c r="N14" s="272"/>
      <c r="O14" s="273"/>
      <c r="P14" s="98"/>
      <c r="Q14" s="99"/>
      <c r="R14" s="100"/>
      <c r="T14" s="97"/>
      <c r="U14" s="274"/>
      <c r="V14" s="275"/>
      <c r="W14" s="275"/>
      <c r="X14" s="276"/>
      <c r="Y14" s="272"/>
      <c r="Z14" s="273"/>
      <c r="AA14" s="98"/>
      <c r="AB14" s="99"/>
      <c r="AC14" s="100"/>
    </row>
    <row r="15" spans="1:29">
      <c r="A15" s="5"/>
      <c r="B15" s="117"/>
      <c r="I15" s="90" t="s">
        <v>47</v>
      </c>
      <c r="J15" s="90" t="s">
        <v>57</v>
      </c>
      <c r="K15" s="101" t="s">
        <v>48</v>
      </c>
      <c r="L15" s="90" t="s">
        <v>49</v>
      </c>
      <c r="M15" s="90" t="s">
        <v>50</v>
      </c>
      <c r="N15" s="94" t="s">
        <v>7</v>
      </c>
      <c r="O15" s="93"/>
      <c r="P15" s="90" t="s">
        <v>51</v>
      </c>
      <c r="Q15" s="91" t="s">
        <v>52</v>
      </c>
      <c r="R15" s="93"/>
      <c r="T15" s="90" t="s">
        <v>47</v>
      </c>
      <c r="U15" s="90" t="s">
        <v>57</v>
      </c>
      <c r="V15" s="101" t="s">
        <v>48</v>
      </c>
      <c r="W15" s="90" t="s">
        <v>49</v>
      </c>
      <c r="X15" s="90" t="s">
        <v>50</v>
      </c>
      <c r="Y15" s="94" t="s">
        <v>7</v>
      </c>
      <c r="Z15" s="93"/>
      <c r="AA15" s="90" t="s">
        <v>51</v>
      </c>
      <c r="AB15" s="91" t="s">
        <v>52</v>
      </c>
      <c r="AC15" s="93"/>
    </row>
    <row r="16" spans="1:29" ht="15.75">
      <c r="A16" s="5" t="str">
        <f>'Grunnur  '!A16</f>
        <v>92.1 Færðargreining</v>
      </c>
      <c r="B16" s="118"/>
      <c r="C16" s="34">
        <f>Smábíll_einv</f>
        <v>0</v>
      </c>
      <c r="D16" s="34">
        <f>C16*B16*$D$14</f>
        <v>0</v>
      </c>
      <c r="E16" s="34">
        <f>B16+'Reikningur 2'!E16</f>
        <v>0</v>
      </c>
      <c r="F16" s="34">
        <f>D16+'Reikningur 2'!F16</f>
        <v>0</v>
      </c>
      <c r="G16" s="13" t="str">
        <f>IF(F16=0," ",E16/'Grunnur  '!C16)</f>
        <v xml:space="preserve"> </v>
      </c>
      <c r="H16" s="13"/>
      <c r="I16" s="102"/>
      <c r="J16" s="103"/>
      <c r="K16" s="104"/>
      <c r="L16" s="103"/>
      <c r="M16" s="105"/>
      <c r="N16" s="279"/>
      <c r="O16" s="280"/>
      <c r="P16" s="97"/>
      <c r="Q16" s="277"/>
      <c r="R16" s="278"/>
      <c r="T16" s="102"/>
      <c r="U16" s="103"/>
      <c r="V16" s="104"/>
      <c r="W16" s="103"/>
      <c r="X16" s="105"/>
      <c r="Y16" s="279"/>
      <c r="Z16" s="280"/>
      <c r="AA16" s="97"/>
      <c r="AB16" s="277"/>
      <c r="AC16" s="278"/>
    </row>
    <row r="17" spans="1:29">
      <c r="A17" s="5" t="str">
        <f>'Grunnur  '!A17</f>
        <v>92.21 Snjómokstur og hálkuv.</v>
      </c>
      <c r="B17" s="189"/>
      <c r="C17" s="34">
        <f>Vörubíll_mokstur_einv</f>
        <v>0</v>
      </c>
      <c r="D17" s="34">
        <f t="shared" ref="D17:D24" si="0">C17*B17*$D$14</f>
        <v>0</v>
      </c>
      <c r="E17" s="34">
        <f>B17+'Reikningur 2'!E17</f>
        <v>0</v>
      </c>
      <c r="F17" s="34">
        <f>D17+'Reikningur 2'!F17</f>
        <v>0</v>
      </c>
      <c r="G17" s="13" t="str">
        <f>IF(F17=0," ",E17/'Grunnur  '!C17)</f>
        <v xml:space="preserve"> </v>
      </c>
      <c r="H17" s="13"/>
      <c r="I17" s="90" t="s">
        <v>56</v>
      </c>
      <c r="J17" s="91" t="s">
        <v>53</v>
      </c>
      <c r="K17" s="92"/>
      <c r="L17" s="92"/>
      <c r="M17" s="93"/>
      <c r="N17" s="94" t="s">
        <v>54</v>
      </c>
      <c r="O17" s="93"/>
      <c r="P17" s="91" t="s">
        <v>55</v>
      </c>
      <c r="Q17" s="95"/>
      <c r="R17" s="96"/>
      <c r="T17" s="90" t="s">
        <v>56</v>
      </c>
      <c r="U17" s="91" t="s">
        <v>53</v>
      </c>
      <c r="V17" s="92"/>
      <c r="W17" s="92"/>
      <c r="X17" s="93"/>
      <c r="Y17" s="94" t="s">
        <v>54</v>
      </c>
      <c r="Z17" s="93"/>
      <c r="AA17" s="91" t="s">
        <v>55</v>
      </c>
      <c r="AB17" s="95"/>
      <c r="AC17" s="96"/>
    </row>
    <row r="18" spans="1:29" ht="15.75">
      <c r="A18" s="5" t="str">
        <f>'Grunnur  '!A18</f>
        <v>92.22 Upprif með undirtönn</v>
      </c>
      <c r="B18" s="118"/>
      <c r="C18" s="34">
        <f>Vörubíll_undirtönn_einv</f>
        <v>0</v>
      </c>
      <c r="D18" s="34">
        <f t="shared" si="0"/>
        <v>0</v>
      </c>
      <c r="E18" s="34">
        <f>B18+'Reikningur 2'!E18</f>
        <v>0</v>
      </c>
      <c r="F18" s="34">
        <f>D18+'Reikningur 2'!F18</f>
        <v>0</v>
      </c>
      <c r="G18" s="13" t="str">
        <f>IF(F18=0," ",E18/'Grunnur  '!C18)</f>
        <v xml:space="preserve"> </v>
      </c>
      <c r="H18" s="13"/>
      <c r="I18" s="97"/>
      <c r="J18" s="274"/>
      <c r="K18" s="275"/>
      <c r="L18" s="275"/>
      <c r="M18" s="276"/>
      <c r="N18" s="272"/>
      <c r="O18" s="273"/>
      <c r="P18" s="98"/>
      <c r="Q18" s="99"/>
      <c r="R18" s="100"/>
      <c r="T18" s="97"/>
      <c r="U18" s="274"/>
      <c r="V18" s="275"/>
      <c r="W18" s="275"/>
      <c r="X18" s="276"/>
      <c r="Y18" s="272"/>
      <c r="Z18" s="273"/>
      <c r="AA18" s="98"/>
      <c r="AB18" s="99"/>
      <c r="AC18" s="100"/>
    </row>
    <row r="19" spans="1:29">
      <c r="A19" s="5" t="str">
        <f>'Grunnur  '!A19</f>
        <v>92.23 Lausakeyrsla vörub.</v>
      </c>
      <c r="B19" s="118"/>
      <c r="C19" s="34">
        <f>Vinnuvél_1_einv</f>
        <v>0</v>
      </c>
      <c r="D19" s="34">
        <f t="shared" si="0"/>
        <v>0</v>
      </c>
      <c r="E19" s="34">
        <f>B19+'Reikningur 2'!E19</f>
        <v>0</v>
      </c>
      <c r="F19" s="34">
        <f>D19+'Reikningur 2'!F19</f>
        <v>0</v>
      </c>
      <c r="G19" s="13" t="str">
        <f>IF(F19=0," ",E19/'Grunnur  '!C19)</f>
        <v xml:space="preserve"> </v>
      </c>
      <c r="H19" s="13"/>
      <c r="I19" s="90" t="s">
        <v>47</v>
      </c>
      <c r="J19" s="90" t="s">
        <v>57</v>
      </c>
      <c r="K19" s="101" t="s">
        <v>48</v>
      </c>
      <c r="L19" s="90" t="s">
        <v>49</v>
      </c>
      <c r="M19" s="90" t="s">
        <v>50</v>
      </c>
      <c r="N19" s="94" t="s">
        <v>7</v>
      </c>
      <c r="O19" s="93"/>
      <c r="P19" s="90" t="s">
        <v>51</v>
      </c>
      <c r="Q19" s="91" t="s">
        <v>52</v>
      </c>
      <c r="R19" s="93"/>
      <c r="T19" s="90" t="s">
        <v>47</v>
      </c>
      <c r="U19" s="90" t="s">
        <v>57</v>
      </c>
      <c r="V19" s="101" t="s">
        <v>48</v>
      </c>
      <c r="W19" s="90" t="s">
        <v>49</v>
      </c>
      <c r="X19" s="90" t="s">
        <v>50</v>
      </c>
      <c r="Y19" s="94" t="s">
        <v>7</v>
      </c>
      <c r="Z19" s="93"/>
      <c r="AA19" s="90" t="s">
        <v>51</v>
      </c>
      <c r="AB19" s="91" t="s">
        <v>52</v>
      </c>
      <c r="AC19" s="93"/>
    </row>
    <row r="20" spans="1:29" ht="15.75">
      <c r="A20" s="5" t="str">
        <f>'Grunnur  '!A20</f>
        <v>92.3 Snjómokstur með vinnuv.</v>
      </c>
      <c r="B20" s="118"/>
      <c r="C20" s="34">
        <f>Vinnuvél_2_einv</f>
        <v>0</v>
      </c>
      <c r="D20" s="34">
        <f t="shared" si="0"/>
        <v>0</v>
      </c>
      <c r="E20" s="34">
        <f>B20+'Reikningur 2'!E20</f>
        <v>0</v>
      </c>
      <c r="F20" s="34">
        <f>D20+'Reikningur 2'!F20</f>
        <v>0</v>
      </c>
      <c r="G20" s="13" t="str">
        <f>IF(F20=0," ",E20/'Grunnur  '!C20)</f>
        <v xml:space="preserve"> </v>
      </c>
      <c r="H20" s="13"/>
      <c r="I20" s="102"/>
      <c r="J20" s="103"/>
      <c r="K20" s="104"/>
      <c r="L20" s="103"/>
      <c r="M20" s="105"/>
      <c r="N20" s="252"/>
      <c r="O20" s="253"/>
      <c r="P20" s="97"/>
      <c r="Q20" s="250"/>
      <c r="R20" s="251"/>
      <c r="T20" s="102"/>
      <c r="U20" s="103"/>
      <c r="V20" s="104"/>
      <c r="W20" s="103"/>
      <c r="X20" s="105"/>
      <c r="Y20" s="252"/>
      <c r="Z20" s="253"/>
      <c r="AA20" s="97"/>
      <c r="AB20" s="250"/>
      <c r="AC20" s="251"/>
    </row>
    <row r="21" spans="1:29">
      <c r="A21" s="5" t="str">
        <f>'Grunnur  '!A21</f>
        <v xml:space="preserve">92.8 Biðtími </v>
      </c>
      <c r="B21" s="118"/>
      <c r="C21" s="34">
        <f>Vinnuvél_3_einv</f>
        <v>0</v>
      </c>
      <c r="D21" s="34">
        <f t="shared" si="0"/>
        <v>0</v>
      </c>
      <c r="E21" s="34">
        <f>B21+'Reikningur 2'!E21</f>
        <v>0</v>
      </c>
      <c r="F21" s="34">
        <f>D21+'Reikningur 2'!F21</f>
        <v>0</v>
      </c>
      <c r="G21" s="13" t="str">
        <f>IF(F21=0," ",E21/'Grunnur  '!C21)</f>
        <v xml:space="preserve"> </v>
      </c>
      <c r="H21" s="13"/>
      <c r="I21" s="90" t="s">
        <v>56</v>
      </c>
      <c r="J21" s="91" t="s">
        <v>53</v>
      </c>
      <c r="K21" s="92"/>
      <c r="L21" s="92"/>
      <c r="M21" s="93"/>
      <c r="N21" s="94" t="s">
        <v>54</v>
      </c>
      <c r="O21" s="93"/>
      <c r="P21" s="91" t="s">
        <v>55</v>
      </c>
      <c r="Q21" s="95"/>
      <c r="R21" s="96"/>
      <c r="T21" s="90" t="s">
        <v>56</v>
      </c>
      <c r="U21" s="91" t="s">
        <v>53</v>
      </c>
      <c r="V21" s="92"/>
      <c r="W21" s="92"/>
      <c r="X21" s="93"/>
      <c r="Y21" s="94" t="s">
        <v>54</v>
      </c>
      <c r="Z21" s="93"/>
      <c r="AA21" s="91" t="s">
        <v>55</v>
      </c>
      <c r="AB21" s="95"/>
      <c r="AC21" s="96"/>
    </row>
    <row r="22" spans="1:29" ht="15.75">
      <c r="A22" s="5">
        <f>'Grunnur  '!A22</f>
        <v>0</v>
      </c>
      <c r="B22" s="118"/>
      <c r="C22" s="34">
        <f>Vinnuvél_4_einv</f>
        <v>0</v>
      </c>
      <c r="D22" s="34">
        <f t="shared" si="0"/>
        <v>0</v>
      </c>
      <c r="E22" s="34">
        <f>B22+'Reikningur 2'!E22</f>
        <v>0</v>
      </c>
      <c r="F22" s="34">
        <f>D22+'Reikningur 2'!F22</f>
        <v>0</v>
      </c>
      <c r="G22" s="13" t="str">
        <f>IF(F22=0," ",E22/'Grunnur  '!C22)</f>
        <v xml:space="preserve"> </v>
      </c>
      <c r="H22" s="13"/>
      <c r="I22" s="97"/>
      <c r="J22" s="247"/>
      <c r="K22" s="248"/>
      <c r="L22" s="248"/>
      <c r="M22" s="249"/>
      <c r="N22" s="245"/>
      <c r="O22" s="246"/>
      <c r="P22" s="98"/>
      <c r="Q22" s="99"/>
      <c r="R22" s="100"/>
      <c r="T22" s="97"/>
      <c r="U22" s="247"/>
      <c r="V22" s="248"/>
      <c r="W22" s="248"/>
      <c r="X22" s="249"/>
      <c r="Y22" s="245"/>
      <c r="Z22" s="246"/>
      <c r="AA22" s="98"/>
      <c r="AB22" s="99"/>
      <c r="AC22" s="100"/>
    </row>
    <row r="23" spans="1:29">
      <c r="A23" s="5">
        <f>'Grunnur  '!A23</f>
        <v>0</v>
      </c>
      <c r="B23" s="118"/>
      <c r="C23" s="34">
        <f>Biðtími_smábíll_einv</f>
        <v>0</v>
      </c>
      <c r="D23" s="34">
        <f t="shared" si="0"/>
        <v>0</v>
      </c>
      <c r="E23" s="34">
        <f>B23+'Reikningur 2'!E23</f>
        <v>0</v>
      </c>
      <c r="F23" s="34">
        <f>D23+'Reikningur 2'!F23</f>
        <v>0</v>
      </c>
      <c r="G23" s="13" t="str">
        <f>IF(F23=0," ",E23/'Grunnur  '!C23)</f>
        <v xml:space="preserve"> </v>
      </c>
      <c r="H23" s="13"/>
      <c r="I23" s="90" t="s">
        <v>47</v>
      </c>
      <c r="J23" s="90" t="s">
        <v>57</v>
      </c>
      <c r="K23" s="101" t="s">
        <v>48</v>
      </c>
      <c r="L23" s="90" t="s">
        <v>49</v>
      </c>
      <c r="M23" s="90" t="s">
        <v>50</v>
      </c>
      <c r="N23" s="94" t="s">
        <v>7</v>
      </c>
      <c r="O23" s="93"/>
      <c r="P23" s="90" t="s">
        <v>51</v>
      </c>
      <c r="Q23" s="91" t="s">
        <v>52</v>
      </c>
      <c r="R23" s="93"/>
      <c r="T23" s="90" t="s">
        <v>47</v>
      </c>
      <c r="U23" s="90" t="s">
        <v>57</v>
      </c>
      <c r="V23" s="101" t="s">
        <v>48</v>
      </c>
      <c r="W23" s="90" t="s">
        <v>49</v>
      </c>
      <c r="X23" s="90" t="s">
        <v>50</v>
      </c>
      <c r="Y23" s="94" t="s">
        <v>7</v>
      </c>
      <c r="Z23" s="93"/>
      <c r="AA23" s="90" t="s">
        <v>51</v>
      </c>
      <c r="AB23" s="91" t="s">
        <v>52</v>
      </c>
      <c r="AC23" s="93"/>
    </row>
    <row r="24" spans="1:29" ht="15.75">
      <c r="A24" s="5">
        <f>'Grunnur  '!A24</f>
        <v>0</v>
      </c>
      <c r="B24" s="118"/>
      <c r="C24" s="34">
        <f>Biðtími_vörubíll_einv</f>
        <v>0</v>
      </c>
      <c r="D24" s="34">
        <f t="shared" si="0"/>
        <v>0</v>
      </c>
      <c r="E24" s="34">
        <f>B24+'Reikningur 2'!E24</f>
        <v>0</v>
      </c>
      <c r="F24" s="34">
        <f>D24+'Reikningur 2'!F24</f>
        <v>0</v>
      </c>
      <c r="G24" s="13" t="str">
        <f>IF(F24=0," ",E24/'Grunnur  '!C24)</f>
        <v xml:space="preserve"> </v>
      </c>
      <c r="H24" s="13"/>
      <c r="I24" s="102"/>
      <c r="J24" s="103"/>
      <c r="K24" s="104"/>
      <c r="L24" s="103"/>
      <c r="M24" s="105"/>
      <c r="N24" s="252"/>
      <c r="O24" s="253"/>
      <c r="P24" s="97"/>
      <c r="Q24" s="250"/>
      <c r="R24" s="251"/>
      <c r="T24" s="102"/>
      <c r="U24" s="103"/>
      <c r="V24" s="104"/>
      <c r="W24" s="103"/>
      <c r="X24" s="105"/>
      <c r="Y24" s="252"/>
      <c r="Z24" s="253"/>
      <c r="AA24" s="97"/>
      <c r="AB24" s="250"/>
      <c r="AC24" s="251"/>
    </row>
    <row r="25" spans="1:29" ht="13.5" thickBot="1">
      <c r="A25" s="29" t="s">
        <v>19</v>
      </c>
      <c r="B25" s="35"/>
      <c r="C25" s="35"/>
      <c r="D25" s="35">
        <f>SUM(D16:D24)</f>
        <v>0</v>
      </c>
      <c r="E25" s="35"/>
      <c r="F25" s="35">
        <f>SUM(F16:F24)</f>
        <v>0</v>
      </c>
      <c r="G25" s="26" t="e">
        <f>(F25/D14)/Heildarupphæð</f>
        <v>#DIV/0!</v>
      </c>
      <c r="H25" s="63"/>
      <c r="I25" s="90" t="s">
        <v>56</v>
      </c>
      <c r="J25" s="91" t="s">
        <v>53</v>
      </c>
      <c r="K25" s="92"/>
      <c r="L25" s="92"/>
      <c r="M25" s="93"/>
      <c r="N25" s="94" t="s">
        <v>54</v>
      </c>
      <c r="O25" s="93"/>
      <c r="P25" s="91" t="s">
        <v>55</v>
      </c>
      <c r="Q25" s="95"/>
      <c r="R25" s="96"/>
      <c r="T25" s="90" t="s">
        <v>56</v>
      </c>
      <c r="U25" s="91" t="s">
        <v>53</v>
      </c>
      <c r="V25" s="92"/>
      <c r="W25" s="92"/>
      <c r="X25" s="93"/>
      <c r="Y25" s="94" t="s">
        <v>54</v>
      </c>
      <c r="Z25" s="93"/>
      <c r="AA25" s="91" t="s">
        <v>55</v>
      </c>
      <c r="AB25" s="95"/>
      <c r="AC25" s="96"/>
    </row>
    <row r="26" spans="1:29" ht="16.5" thickTop="1">
      <c r="B26" s="34"/>
      <c r="C26" s="38"/>
      <c r="D26" s="38"/>
      <c r="E26" s="34"/>
      <c r="F26" s="34"/>
      <c r="G26" s="10"/>
      <c r="H26" s="10"/>
      <c r="I26" s="97"/>
      <c r="J26" s="247"/>
      <c r="K26" s="248"/>
      <c r="L26" s="248"/>
      <c r="M26" s="249"/>
      <c r="N26" s="245"/>
      <c r="O26" s="246"/>
      <c r="P26" s="98"/>
      <c r="Q26" s="99"/>
      <c r="R26" s="100"/>
      <c r="T26" s="97"/>
      <c r="U26" s="247"/>
      <c r="V26" s="248"/>
      <c r="W26" s="248"/>
      <c r="X26" s="249"/>
      <c r="Y26" s="245"/>
      <c r="Z26" s="246"/>
      <c r="AA26" s="98"/>
      <c r="AB26" s="99"/>
      <c r="AC26" s="100"/>
    </row>
    <row r="27" spans="1:29">
      <c r="G27" s="13"/>
      <c r="H27" s="13"/>
      <c r="I27" s="90" t="s">
        <v>47</v>
      </c>
      <c r="J27" s="90" t="s">
        <v>57</v>
      </c>
      <c r="K27" s="101" t="s">
        <v>48</v>
      </c>
      <c r="L27" s="90" t="s">
        <v>49</v>
      </c>
      <c r="M27" s="90" t="s">
        <v>50</v>
      </c>
      <c r="N27" s="94" t="s">
        <v>7</v>
      </c>
      <c r="O27" s="93"/>
      <c r="P27" s="90" t="s">
        <v>51</v>
      </c>
      <c r="Q27" s="91" t="s">
        <v>52</v>
      </c>
      <c r="R27" s="93"/>
      <c r="T27" s="90" t="s">
        <v>47</v>
      </c>
      <c r="U27" s="90" t="s">
        <v>57</v>
      </c>
      <c r="V27" s="101" t="s">
        <v>48</v>
      </c>
      <c r="W27" s="90" t="s">
        <v>49</v>
      </c>
      <c r="X27" s="90" t="s">
        <v>50</v>
      </c>
      <c r="Y27" s="94" t="s">
        <v>7</v>
      </c>
      <c r="Z27" s="93"/>
      <c r="AA27" s="90" t="s">
        <v>51</v>
      </c>
      <c r="AB27" s="91" t="s">
        <v>52</v>
      </c>
      <c r="AC27" s="93"/>
    </row>
    <row r="28" spans="1:29" ht="15.75">
      <c r="A28" s="41" t="s">
        <v>22</v>
      </c>
      <c r="B28" s="107"/>
      <c r="C28"/>
      <c r="D28"/>
      <c r="E28"/>
      <c r="F28"/>
      <c r="I28" s="102"/>
      <c r="J28" s="103"/>
      <c r="K28" s="104"/>
      <c r="L28" s="103"/>
      <c r="M28" s="105"/>
      <c r="N28" s="252"/>
      <c r="O28" s="253"/>
      <c r="P28" s="97"/>
      <c r="Q28" s="98"/>
      <c r="R28" s="106"/>
      <c r="T28" s="102"/>
      <c r="U28" s="103"/>
      <c r="V28" s="104"/>
      <c r="W28" s="103"/>
      <c r="X28" s="105"/>
      <c r="Y28" s="252"/>
      <c r="Z28" s="253"/>
      <c r="AA28" s="97"/>
      <c r="AB28" s="98"/>
      <c r="AC28" s="106"/>
    </row>
    <row r="29" spans="1:29">
      <c r="I29" s="90" t="s">
        <v>56</v>
      </c>
      <c r="J29" s="91" t="s">
        <v>53</v>
      </c>
      <c r="K29" s="92"/>
      <c r="L29" s="92"/>
      <c r="M29" s="93"/>
      <c r="N29" s="94" t="s">
        <v>54</v>
      </c>
      <c r="O29" s="93"/>
      <c r="P29" s="91" t="s">
        <v>55</v>
      </c>
      <c r="Q29" s="95"/>
      <c r="R29" s="96"/>
      <c r="T29" s="90" t="s">
        <v>56</v>
      </c>
      <c r="U29" s="91" t="s">
        <v>53</v>
      </c>
      <c r="V29" s="92"/>
      <c r="W29" s="92"/>
      <c r="X29" s="93"/>
      <c r="Y29" s="94" t="s">
        <v>54</v>
      </c>
      <c r="Z29" s="93"/>
      <c r="AA29" s="91" t="s">
        <v>55</v>
      </c>
      <c r="AB29" s="95"/>
      <c r="AC29" s="96"/>
    </row>
    <row r="30" spans="1:29" ht="15.75">
      <c r="A30" s="43" t="s">
        <v>9</v>
      </c>
      <c r="B30" s="44" t="s">
        <v>26</v>
      </c>
      <c r="C30" s="44" t="s">
        <v>27</v>
      </c>
      <c r="D30" s="44" t="s">
        <v>24</v>
      </c>
      <c r="E30" s="240" t="s">
        <v>76</v>
      </c>
      <c r="F30" s="240" t="s">
        <v>78</v>
      </c>
      <c r="I30" s="97"/>
      <c r="J30" s="247"/>
      <c r="K30" s="248"/>
      <c r="L30" s="248"/>
      <c r="M30" s="249"/>
      <c r="N30" s="245"/>
      <c r="O30" s="246"/>
      <c r="P30" s="98"/>
      <c r="Q30" s="99"/>
      <c r="R30" s="100"/>
      <c r="T30" s="97"/>
      <c r="U30" s="247"/>
      <c r="V30" s="248"/>
      <c r="W30" s="248"/>
      <c r="X30" s="249"/>
      <c r="Y30" s="245"/>
      <c r="Z30" s="246"/>
      <c r="AA30" s="98"/>
      <c r="AB30" s="99"/>
      <c r="AC30" s="100"/>
    </row>
    <row r="31" spans="1:29">
      <c r="A31" s="243" t="str">
        <f>IF(Fast_gjald_hlutfall=0.2,"Breytilegur kostnaður 80 %",IF(Fast_gjald_hlutfall=0.25,"Breytilegur kostnaður 75 %",IF(Fast_gjald_hlutfall=0.3,"Breytilegur kostnaður 70 %","Villa leiðr. breytil kostn.")))</f>
        <v>Villa leiðr. breytil kostn.</v>
      </c>
      <c r="B31" s="14">
        <f>F25</f>
        <v>0</v>
      </c>
      <c r="C31" s="14">
        <f>'Reikningur 2'!F25</f>
        <v>0</v>
      </c>
      <c r="D31" s="14">
        <f>B31-C31</f>
        <v>0</v>
      </c>
      <c r="E31"/>
      <c r="F31"/>
      <c r="I31" s="90" t="s">
        <v>47</v>
      </c>
      <c r="J31" s="90" t="s">
        <v>57</v>
      </c>
      <c r="K31" s="101" t="s">
        <v>48</v>
      </c>
      <c r="L31" s="90" t="s">
        <v>49</v>
      </c>
      <c r="M31" s="90" t="s">
        <v>50</v>
      </c>
      <c r="N31" s="94" t="s">
        <v>7</v>
      </c>
      <c r="O31" s="93"/>
      <c r="P31" s="90" t="s">
        <v>51</v>
      </c>
      <c r="Q31" s="91" t="s">
        <v>52</v>
      </c>
      <c r="R31" s="93"/>
      <c r="T31" s="90" t="s">
        <v>47</v>
      </c>
      <c r="U31" s="90" t="s">
        <v>57</v>
      </c>
      <c r="V31" s="101" t="s">
        <v>48</v>
      </c>
      <c r="W31" s="90" t="s">
        <v>49</v>
      </c>
      <c r="X31" s="90" t="s">
        <v>50</v>
      </c>
      <c r="Y31" s="94" t="s">
        <v>7</v>
      </c>
      <c r="Z31" s="93"/>
      <c r="AA31" s="90" t="s">
        <v>51</v>
      </c>
      <c r="AB31" s="91" t="s">
        <v>52</v>
      </c>
      <c r="AC31" s="93"/>
    </row>
    <row r="32" spans="1:29" ht="15.75">
      <c r="A32" s="242" t="s">
        <v>81</v>
      </c>
      <c r="B32" s="40" t="e">
        <f>IF(E32&lt;=F32,E32,F32)</f>
        <v>#DIV/0!</v>
      </c>
      <c r="C32" s="14" t="e">
        <f>'Reikningur 2'!B32</f>
        <v>#DIV/0!</v>
      </c>
      <c r="D32" s="14" t="e">
        <f>B32-C32</f>
        <v>#DIV/0!</v>
      </c>
      <c r="E32" s="238" t="e">
        <f>'Grunnur  '!$G$23*Fast_gjald_hlutfall/Fast_gjald_fjöldi_gjalddaga*$G$4</f>
        <v>#DIV/0!</v>
      </c>
      <c r="F32" s="10" t="e">
        <f>IF(G25*100&lt;=200,(Fast_gjald_kr.+'Grunnur  '!$G$23*('Reikningur 3'!G25*100+(100-'Reikningur 3'!G25*100)*Fast_gjald_hlutfall)/100)-(Fast_gjald_kr.+F25),(Fast_gjald_kr.+'Grunnur  '!$G$23*(('Reikningur 3'!G25*100+(100-200)*Fast_gjald_hlutfall+(200-'Reikningur 3'!G25*100)*0.1)/100)-(Fast_gjald_kr.+F25)))</f>
        <v>#DIV/0!</v>
      </c>
      <c r="I32" s="102"/>
      <c r="J32" s="103"/>
      <c r="K32" s="104"/>
      <c r="L32" s="103"/>
      <c r="M32" s="105"/>
      <c r="N32" s="252"/>
      <c r="O32" s="253"/>
      <c r="P32" s="97"/>
      <c r="Q32" s="98"/>
      <c r="R32" s="106"/>
      <c r="T32" s="102"/>
      <c r="U32" s="103"/>
      <c r="V32" s="104"/>
      <c r="W32" s="103"/>
      <c r="X32" s="105"/>
      <c r="Y32" s="252"/>
      <c r="Z32" s="253"/>
      <c r="AA32" s="97"/>
      <c r="AB32" s="98"/>
      <c r="AC32" s="106"/>
    </row>
    <row r="33" spans="1:29">
      <c r="A33" s="242" t="s">
        <v>80</v>
      </c>
      <c r="B33" s="15" t="e">
        <f>B31+B32</f>
        <v>#DIV/0!</v>
      </c>
      <c r="C33" s="15" t="e">
        <f>C31+C32</f>
        <v>#DIV/0!</v>
      </c>
      <c r="D33" s="15" t="e">
        <f>B33-C33</f>
        <v>#DIV/0!</v>
      </c>
      <c r="E33"/>
      <c r="F33"/>
      <c r="I33" s="90" t="s">
        <v>56</v>
      </c>
      <c r="J33" s="91" t="s">
        <v>53</v>
      </c>
      <c r="K33" s="92"/>
      <c r="L33" s="92"/>
      <c r="M33" s="93"/>
      <c r="N33" s="94" t="s">
        <v>54</v>
      </c>
      <c r="O33" s="93"/>
      <c r="P33" s="91" t="s">
        <v>55</v>
      </c>
      <c r="Q33" s="95"/>
      <c r="R33" s="96"/>
      <c r="T33" s="90" t="s">
        <v>56</v>
      </c>
      <c r="U33" s="91" t="s">
        <v>53</v>
      </c>
      <c r="V33" s="92"/>
      <c r="W33" s="92"/>
      <c r="X33" s="93"/>
      <c r="Y33" s="94" t="s">
        <v>54</v>
      </c>
      <c r="Z33" s="93"/>
      <c r="AA33" s="91" t="s">
        <v>55</v>
      </c>
      <c r="AB33" s="95"/>
      <c r="AC33" s="96"/>
    </row>
    <row r="34" spans="1:29" ht="15.75">
      <c r="A34" s="4" t="s">
        <v>14</v>
      </c>
      <c r="B34" s="14" t="e">
        <f>(Fast_gjald_kr./Fast_gjald_fjöldi_gjalddaga)*3</f>
        <v>#DIV/0!</v>
      </c>
      <c r="C34" s="14" t="e">
        <f>'Reikningur 2'!B34</f>
        <v>#DIV/0!</v>
      </c>
      <c r="D34" s="14" t="e">
        <f>B34-C34</f>
        <v>#DIV/0!</v>
      </c>
      <c r="E34"/>
      <c r="F34"/>
      <c r="I34" s="97"/>
      <c r="J34" s="247"/>
      <c r="K34" s="248"/>
      <c r="L34" s="248"/>
      <c r="M34" s="249"/>
      <c r="N34" s="245"/>
      <c r="O34" s="246"/>
      <c r="P34" s="98"/>
      <c r="Q34" s="99"/>
      <c r="R34" s="100"/>
      <c r="T34" s="97"/>
      <c r="U34" s="247"/>
      <c r="V34" s="248"/>
      <c r="W34" s="248"/>
      <c r="X34" s="249"/>
      <c r="Y34" s="245"/>
      <c r="Z34" s="246"/>
      <c r="AA34" s="98"/>
      <c r="AB34" s="99"/>
      <c r="AC34" s="100"/>
    </row>
    <row r="35" spans="1:29">
      <c r="A35" s="4" t="s">
        <v>19</v>
      </c>
      <c r="B35" s="14" t="e">
        <f>B33+B34</f>
        <v>#DIV/0!</v>
      </c>
      <c r="C35" s="14" t="e">
        <f>C33+C34</f>
        <v>#DIV/0!</v>
      </c>
      <c r="D35" s="14" t="e">
        <f>D33+D34</f>
        <v>#DIV/0!</v>
      </c>
      <c r="E35"/>
      <c r="F35"/>
      <c r="I35" s="90" t="s">
        <v>47</v>
      </c>
      <c r="J35" s="90" t="s">
        <v>57</v>
      </c>
      <c r="K35" s="101" t="s">
        <v>48</v>
      </c>
      <c r="L35" s="90" t="s">
        <v>49</v>
      </c>
      <c r="M35" s="90" t="s">
        <v>50</v>
      </c>
      <c r="N35" s="94" t="s">
        <v>7</v>
      </c>
      <c r="O35" s="93"/>
      <c r="P35" s="90" t="s">
        <v>51</v>
      </c>
      <c r="Q35" s="91" t="s">
        <v>52</v>
      </c>
      <c r="R35" s="93"/>
      <c r="T35" s="90" t="s">
        <v>47</v>
      </c>
      <c r="U35" s="90" t="s">
        <v>57</v>
      </c>
      <c r="V35" s="101" t="s">
        <v>48</v>
      </c>
      <c r="W35" s="90" t="s">
        <v>49</v>
      </c>
      <c r="X35" s="90" t="s">
        <v>50</v>
      </c>
      <c r="Y35" s="94" t="s">
        <v>7</v>
      </c>
      <c r="Z35" s="93"/>
      <c r="AA35" s="90" t="s">
        <v>51</v>
      </c>
      <c r="AB35" s="91" t="s">
        <v>52</v>
      </c>
      <c r="AC35" s="93"/>
    </row>
    <row r="36" spans="1:29" ht="15.75">
      <c r="A36" s="4" t="s">
        <v>21</v>
      </c>
      <c r="B36" s="14" t="e">
        <f>D36+C36</f>
        <v>#DIV/0!</v>
      </c>
      <c r="C36" s="14" t="e">
        <f>'Reikningur 2'!B36</f>
        <v>#DIV/0!</v>
      </c>
      <c r="D36" s="14" t="e">
        <f>D35*B28</f>
        <v>#DIV/0!</v>
      </c>
      <c r="E36"/>
      <c r="F36"/>
      <c r="I36" s="102"/>
      <c r="J36" s="103"/>
      <c r="K36" s="104"/>
      <c r="L36" s="103"/>
      <c r="M36" s="105"/>
      <c r="N36" s="252"/>
      <c r="O36" s="253"/>
      <c r="P36" s="97"/>
      <c r="Q36" s="98"/>
      <c r="R36" s="106"/>
      <c r="T36" s="102"/>
      <c r="U36" s="103"/>
      <c r="V36" s="104"/>
      <c r="W36" s="103"/>
      <c r="X36" s="105"/>
      <c r="Y36" s="252"/>
      <c r="Z36" s="253"/>
      <c r="AA36" s="97"/>
      <c r="AB36" s="98"/>
      <c r="AC36" s="106"/>
    </row>
    <row r="37" spans="1:29">
      <c r="A37" s="47" t="s">
        <v>28</v>
      </c>
      <c r="B37" s="48" t="e">
        <f>B35+B36</f>
        <v>#DIV/0!</v>
      </c>
      <c r="C37" s="48" t="e">
        <f>C35+C36</f>
        <v>#DIV/0!</v>
      </c>
      <c r="D37" s="49" t="e">
        <f>D35+D36</f>
        <v>#DIV/0!</v>
      </c>
      <c r="E37"/>
      <c r="F37"/>
      <c r="I37" s="90" t="s">
        <v>56</v>
      </c>
      <c r="J37" s="91" t="s">
        <v>53</v>
      </c>
      <c r="K37" s="92"/>
      <c r="L37" s="92"/>
      <c r="M37" s="93"/>
      <c r="N37" s="94" t="s">
        <v>54</v>
      </c>
      <c r="O37" s="93"/>
      <c r="P37" s="91" t="s">
        <v>55</v>
      </c>
      <c r="Q37" s="95"/>
      <c r="R37" s="96"/>
      <c r="T37" s="90" t="s">
        <v>56</v>
      </c>
      <c r="U37" s="91" t="s">
        <v>53</v>
      </c>
      <c r="V37" s="92"/>
      <c r="W37" s="92"/>
      <c r="X37" s="93"/>
      <c r="Y37" s="94" t="s">
        <v>54</v>
      </c>
      <c r="Z37" s="93"/>
      <c r="AA37" s="91" t="s">
        <v>55</v>
      </c>
      <c r="AB37" s="95"/>
      <c r="AC37" s="96"/>
    </row>
    <row r="38" spans="1:29" ht="15.75">
      <c r="A38" s="5"/>
      <c r="I38" s="97"/>
      <c r="J38" s="247"/>
      <c r="K38" s="248"/>
      <c r="L38" s="248"/>
      <c r="M38" s="249"/>
      <c r="N38" s="245"/>
      <c r="O38" s="246"/>
      <c r="P38" s="98"/>
      <c r="Q38" s="99"/>
      <c r="R38" s="100"/>
      <c r="T38" s="97"/>
      <c r="U38" s="247"/>
      <c r="V38" s="248"/>
      <c r="W38" s="248"/>
      <c r="X38" s="249"/>
      <c r="Y38" s="245"/>
      <c r="Z38" s="246"/>
      <c r="AA38" s="98"/>
      <c r="AB38" s="99"/>
      <c r="AC38" s="100"/>
    </row>
    <row r="39" spans="1:29">
      <c r="A39" s="5"/>
      <c r="I39" s="90" t="s">
        <v>47</v>
      </c>
      <c r="J39" s="90" t="s">
        <v>57</v>
      </c>
      <c r="K39" s="101" t="s">
        <v>48</v>
      </c>
      <c r="L39" s="90" t="s">
        <v>49</v>
      </c>
      <c r="M39" s="90" t="s">
        <v>50</v>
      </c>
      <c r="N39" s="94" t="s">
        <v>7</v>
      </c>
      <c r="O39" s="93"/>
      <c r="P39" s="90" t="s">
        <v>51</v>
      </c>
      <c r="Q39" s="91" t="s">
        <v>52</v>
      </c>
      <c r="R39" s="93"/>
      <c r="T39" s="90" t="s">
        <v>47</v>
      </c>
      <c r="U39" s="90" t="s">
        <v>57</v>
      </c>
      <c r="V39" s="101" t="s">
        <v>48</v>
      </c>
      <c r="W39" s="90" t="s">
        <v>49</v>
      </c>
      <c r="X39" s="90" t="s">
        <v>50</v>
      </c>
      <c r="Y39" s="94" t="s">
        <v>7</v>
      </c>
      <c r="Z39" s="93"/>
      <c r="AA39" s="90" t="s">
        <v>51</v>
      </c>
      <c r="AB39" s="91" t="s">
        <v>52</v>
      </c>
      <c r="AC39" s="93"/>
    </row>
    <row r="40" spans="1:29" ht="15.75">
      <c r="A40" s="5"/>
      <c r="I40" s="102"/>
      <c r="J40" s="103"/>
      <c r="K40" s="104"/>
      <c r="L40" s="103"/>
      <c r="M40" s="105"/>
      <c r="N40" s="252"/>
      <c r="O40" s="253"/>
      <c r="P40" s="97"/>
      <c r="Q40" s="250"/>
      <c r="R40" s="251"/>
      <c r="T40" s="102"/>
      <c r="U40" s="103"/>
      <c r="V40" s="104"/>
      <c r="W40" s="103"/>
      <c r="X40" s="105"/>
      <c r="Y40" s="252"/>
      <c r="Z40" s="253"/>
      <c r="AA40" s="97"/>
      <c r="AB40" s="250"/>
      <c r="AC40" s="251"/>
    </row>
    <row r="41" spans="1:29">
      <c r="A41" s="5"/>
      <c r="I41" s="90" t="s">
        <v>56</v>
      </c>
      <c r="J41" s="91" t="s">
        <v>53</v>
      </c>
      <c r="K41" s="92"/>
      <c r="L41" s="92"/>
      <c r="M41" s="93"/>
      <c r="N41" s="94" t="s">
        <v>54</v>
      </c>
      <c r="O41" s="93"/>
      <c r="P41" s="91" t="s">
        <v>55</v>
      </c>
      <c r="Q41" s="95"/>
      <c r="R41" s="96"/>
      <c r="T41" s="90" t="s">
        <v>56</v>
      </c>
      <c r="U41" s="91" t="s">
        <v>53</v>
      </c>
      <c r="V41" s="92"/>
      <c r="W41" s="92"/>
      <c r="X41" s="93"/>
      <c r="Y41" s="94" t="s">
        <v>54</v>
      </c>
      <c r="Z41" s="93"/>
      <c r="AA41" s="91" t="s">
        <v>55</v>
      </c>
      <c r="AB41" s="95"/>
      <c r="AC41" s="96"/>
    </row>
    <row r="42" spans="1:29" ht="15.75">
      <c r="A42" s="5"/>
      <c r="I42" s="97"/>
      <c r="J42" s="247"/>
      <c r="K42" s="248"/>
      <c r="L42" s="248"/>
      <c r="M42" s="249"/>
      <c r="N42" s="245"/>
      <c r="O42" s="246"/>
      <c r="P42" s="98"/>
      <c r="Q42" s="99"/>
      <c r="R42" s="100"/>
      <c r="T42" s="97"/>
      <c r="U42" s="247"/>
      <c r="V42" s="248"/>
      <c r="W42" s="248"/>
      <c r="X42" s="249"/>
      <c r="Y42" s="245"/>
      <c r="Z42" s="246"/>
      <c r="AA42" s="98"/>
      <c r="AB42" s="99"/>
      <c r="AC42" s="100"/>
    </row>
    <row r="43" spans="1:29">
      <c r="I43" s="90" t="s">
        <v>47</v>
      </c>
      <c r="J43" s="90" t="s">
        <v>57</v>
      </c>
      <c r="K43" s="101" t="s">
        <v>48</v>
      </c>
      <c r="L43" s="90" t="s">
        <v>49</v>
      </c>
      <c r="M43" s="90" t="s">
        <v>50</v>
      </c>
      <c r="N43" s="94" t="s">
        <v>7</v>
      </c>
      <c r="O43" s="93"/>
      <c r="P43" s="90" t="s">
        <v>51</v>
      </c>
      <c r="Q43" s="91" t="s">
        <v>52</v>
      </c>
      <c r="R43" s="93"/>
      <c r="T43" s="90" t="s">
        <v>47</v>
      </c>
      <c r="U43" s="90" t="s">
        <v>57</v>
      </c>
      <c r="V43" s="101" t="s">
        <v>48</v>
      </c>
      <c r="W43" s="90" t="s">
        <v>49</v>
      </c>
      <c r="X43" s="90" t="s">
        <v>50</v>
      </c>
      <c r="Y43" s="94" t="s">
        <v>7</v>
      </c>
      <c r="Z43" s="93"/>
      <c r="AA43" s="90" t="s">
        <v>51</v>
      </c>
      <c r="AB43" s="91" t="s">
        <v>52</v>
      </c>
      <c r="AC43" s="93"/>
    </row>
    <row r="44" spans="1:29" ht="15.75">
      <c r="I44" s="102"/>
      <c r="J44" s="103"/>
      <c r="K44" s="104"/>
      <c r="L44" s="103"/>
      <c r="M44" s="105"/>
      <c r="N44" s="252"/>
      <c r="O44" s="253"/>
      <c r="P44" s="97"/>
      <c r="Q44" s="250"/>
      <c r="R44" s="251"/>
      <c r="T44" s="102"/>
      <c r="U44" s="103"/>
      <c r="V44" s="104"/>
      <c r="W44" s="103"/>
      <c r="X44" s="105"/>
      <c r="Y44" s="252"/>
      <c r="Z44" s="253"/>
      <c r="AA44" s="97"/>
      <c r="AB44" s="250"/>
      <c r="AC44" s="251"/>
    </row>
    <row r="45" spans="1:29">
      <c r="I45" s="90" t="s">
        <v>56</v>
      </c>
      <c r="J45" s="91" t="s">
        <v>53</v>
      </c>
      <c r="K45" s="92"/>
      <c r="L45" s="92"/>
      <c r="M45" s="93"/>
      <c r="N45" s="94" t="s">
        <v>54</v>
      </c>
      <c r="O45" s="93"/>
      <c r="P45" s="91" t="s">
        <v>55</v>
      </c>
      <c r="Q45" s="95"/>
      <c r="R45" s="96"/>
      <c r="T45" s="90" t="s">
        <v>56</v>
      </c>
      <c r="U45" s="91" t="s">
        <v>53</v>
      </c>
      <c r="V45" s="92"/>
      <c r="W45" s="92"/>
      <c r="X45" s="93"/>
      <c r="Y45" s="94" t="s">
        <v>54</v>
      </c>
      <c r="Z45" s="93"/>
      <c r="AA45" s="91" t="s">
        <v>55</v>
      </c>
      <c r="AB45" s="95"/>
      <c r="AC45" s="96"/>
    </row>
    <row r="46" spans="1:29" ht="15.75">
      <c r="I46" s="97"/>
      <c r="J46" s="247"/>
      <c r="K46" s="248"/>
      <c r="L46" s="248"/>
      <c r="M46" s="249"/>
      <c r="N46" s="245"/>
      <c r="O46" s="246"/>
      <c r="P46" s="98"/>
      <c r="Q46" s="99"/>
      <c r="R46" s="100"/>
      <c r="T46" s="97"/>
      <c r="U46" s="247"/>
      <c r="V46" s="248"/>
      <c r="W46" s="248"/>
      <c r="X46" s="249"/>
      <c r="Y46" s="245"/>
      <c r="Z46" s="246"/>
      <c r="AA46" s="98"/>
      <c r="AB46" s="99"/>
      <c r="AC46" s="100"/>
    </row>
    <row r="47" spans="1:29">
      <c r="I47" s="90" t="s">
        <v>47</v>
      </c>
      <c r="J47" s="90" t="s">
        <v>57</v>
      </c>
      <c r="K47" s="101" t="s">
        <v>48</v>
      </c>
      <c r="L47" s="90" t="s">
        <v>49</v>
      </c>
      <c r="M47" s="90" t="s">
        <v>50</v>
      </c>
      <c r="N47" s="94" t="s">
        <v>7</v>
      </c>
      <c r="O47" s="93"/>
      <c r="P47" s="90" t="s">
        <v>51</v>
      </c>
      <c r="Q47" s="91" t="s">
        <v>52</v>
      </c>
      <c r="R47" s="93"/>
      <c r="T47" s="90" t="s">
        <v>47</v>
      </c>
      <c r="U47" s="90" t="s">
        <v>57</v>
      </c>
      <c r="V47" s="101" t="s">
        <v>48</v>
      </c>
      <c r="W47" s="90" t="s">
        <v>49</v>
      </c>
      <c r="X47" s="90" t="s">
        <v>50</v>
      </c>
      <c r="Y47" s="94" t="s">
        <v>7</v>
      </c>
      <c r="Z47" s="93"/>
      <c r="AA47" s="90" t="s">
        <v>51</v>
      </c>
      <c r="AB47" s="91" t="s">
        <v>52</v>
      </c>
      <c r="AC47" s="93"/>
    </row>
    <row r="48" spans="1:29" ht="15.75">
      <c r="I48" s="102"/>
      <c r="J48" s="103"/>
      <c r="K48" s="104"/>
      <c r="L48" s="103"/>
      <c r="M48" s="105"/>
      <c r="N48" s="252"/>
      <c r="O48" s="253"/>
      <c r="P48" s="97"/>
      <c r="Q48" s="250"/>
      <c r="R48" s="251"/>
      <c r="T48" s="102"/>
      <c r="U48" s="103"/>
      <c r="V48" s="104"/>
      <c r="W48" s="103"/>
      <c r="X48" s="105"/>
      <c r="Y48" s="252"/>
      <c r="Z48" s="253"/>
      <c r="AA48" s="97"/>
      <c r="AB48" s="250"/>
      <c r="AC48" s="251"/>
    </row>
    <row r="49" spans="9:29">
      <c r="I49" s="90" t="s">
        <v>56</v>
      </c>
      <c r="J49" s="91" t="s">
        <v>53</v>
      </c>
      <c r="K49" s="92"/>
      <c r="L49" s="92"/>
      <c r="M49" s="93"/>
      <c r="N49" s="94" t="s">
        <v>54</v>
      </c>
      <c r="O49" s="93"/>
      <c r="P49" s="91" t="s">
        <v>55</v>
      </c>
      <c r="Q49" s="95"/>
      <c r="R49" s="96"/>
      <c r="T49" s="90" t="s">
        <v>56</v>
      </c>
      <c r="U49" s="91" t="s">
        <v>53</v>
      </c>
      <c r="V49" s="92"/>
      <c r="W49" s="92"/>
      <c r="X49" s="93"/>
      <c r="Y49" s="94" t="s">
        <v>54</v>
      </c>
      <c r="Z49" s="93"/>
      <c r="AA49" s="91" t="s">
        <v>55</v>
      </c>
      <c r="AB49" s="95"/>
      <c r="AC49" s="96"/>
    </row>
    <row r="50" spans="9:29" ht="15.75">
      <c r="I50" s="97"/>
      <c r="J50" s="247"/>
      <c r="K50" s="248"/>
      <c r="L50" s="248"/>
      <c r="M50" s="249"/>
      <c r="N50" s="245"/>
      <c r="O50" s="246"/>
      <c r="P50" s="98"/>
      <c r="Q50" s="99"/>
      <c r="R50" s="100"/>
      <c r="T50" s="97"/>
      <c r="U50" s="247"/>
      <c r="V50" s="248"/>
      <c r="W50" s="248"/>
      <c r="X50" s="249"/>
      <c r="Y50" s="245"/>
      <c r="Z50" s="246"/>
      <c r="AA50" s="98"/>
      <c r="AB50" s="99"/>
      <c r="AC50" s="100"/>
    </row>
    <row r="51" spans="9:29">
      <c r="T51" s="255"/>
      <c r="U51" s="255"/>
      <c r="V51" s="256"/>
      <c r="W51" s="255"/>
      <c r="X51" s="255"/>
      <c r="Y51" s="257"/>
      <c r="Z51" s="255"/>
      <c r="AA51" s="255"/>
      <c r="AB51" s="255"/>
      <c r="AC51" s="255"/>
    </row>
    <row r="52" spans="9:29" ht="15.75">
      <c r="T52" s="258"/>
      <c r="U52" s="259"/>
      <c r="V52" s="259"/>
      <c r="W52" s="259"/>
      <c r="X52" s="260"/>
      <c r="Y52" s="261"/>
      <c r="Z52" s="261"/>
      <c r="AA52" s="262"/>
      <c r="AB52" s="263"/>
      <c r="AC52" s="263"/>
    </row>
    <row r="53" spans="9:29">
      <c r="T53" s="255"/>
      <c r="U53" s="255"/>
      <c r="V53" s="255"/>
      <c r="W53" s="255"/>
      <c r="X53" s="255"/>
      <c r="Y53" s="257"/>
      <c r="Z53" s="255"/>
      <c r="AA53" s="255"/>
      <c r="AB53" s="255"/>
      <c r="AC53" s="255"/>
    </row>
    <row r="54" spans="9:29" ht="15.75">
      <c r="T54" s="262"/>
      <c r="U54" s="264"/>
      <c r="V54" s="264"/>
      <c r="W54" s="264"/>
      <c r="X54" s="264"/>
      <c r="Y54" s="265"/>
      <c r="Z54" s="265"/>
      <c r="AA54" s="262"/>
      <c r="AB54" s="262"/>
      <c r="AC54" s="262"/>
    </row>
  </sheetData>
  <sheetProtection password="D042" sheet="1" objects="1" scenarios="1"/>
  <mergeCells count="26">
    <mergeCell ref="U14:X14"/>
    <mergeCell ref="Y14:Z14"/>
    <mergeCell ref="Y16:Z16"/>
    <mergeCell ref="AB16:AC16"/>
    <mergeCell ref="U18:X18"/>
    <mergeCell ref="Y18:Z18"/>
    <mergeCell ref="Y3:Z3"/>
    <mergeCell ref="AB3:AC3"/>
    <mergeCell ref="AB7:AC7"/>
    <mergeCell ref="Y12:Z12"/>
    <mergeCell ref="AB12:AC12"/>
    <mergeCell ref="A5:G5"/>
    <mergeCell ref="N3:O3"/>
    <mergeCell ref="Q3:R3"/>
    <mergeCell ref="Q7:R7"/>
    <mergeCell ref="N18:O18"/>
    <mergeCell ref="J18:M18"/>
    <mergeCell ref="Q16:R16"/>
    <mergeCell ref="N16:O16"/>
    <mergeCell ref="N14:O14"/>
    <mergeCell ref="J14:M14"/>
    <mergeCell ref="Q12:R12"/>
    <mergeCell ref="N12:O12"/>
    <mergeCell ref="A7:D7"/>
    <mergeCell ref="E7:G7"/>
    <mergeCell ref="A9:C9"/>
  </mergeCells>
  <phoneticPr fontId="3" type="noConversion"/>
  <pageMargins left="0.86614173228346458" right="0.31496062992125984" top="0.86614173228346458" bottom="0.98425196850393704" header="0.51181102362204722" footer="0.51181102362204722"/>
  <pageSetup paperSize="9" scale="90" orientation="portrait" r:id="rId1"/>
  <headerFooter alignWithMargins="0"/>
  <colBreaks count="1" manualBreakCount="1">
    <brk id="7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C54"/>
  <sheetViews>
    <sheetView workbookViewId="0">
      <selection activeCell="B17" sqref="B17"/>
    </sheetView>
  </sheetViews>
  <sheetFormatPr defaultRowHeight="12.75"/>
  <cols>
    <col min="1" max="1" width="25.42578125" customWidth="1"/>
    <col min="2" max="2" width="12.7109375" customWidth="1"/>
    <col min="3" max="3" width="12.85546875" bestFit="1" customWidth="1"/>
    <col min="4" max="4" width="13" customWidth="1"/>
    <col min="5" max="5" width="10.140625" customWidth="1"/>
    <col min="6" max="6" width="11" customWidth="1"/>
    <col min="7" max="7" width="9.28515625" customWidth="1"/>
    <col min="8" max="8" width="3.85546875" customWidth="1"/>
    <col min="9" max="9" width="10.42578125" customWidth="1"/>
    <col min="11" max="11" width="12.140625" customWidth="1"/>
    <col min="12" max="12" width="3.42578125" customWidth="1"/>
    <col min="13" max="13" width="8.85546875" customWidth="1"/>
    <col min="19" max="19" width="4.42578125" customWidth="1"/>
    <col min="20" max="20" width="10.42578125" customWidth="1"/>
    <col min="22" max="22" width="12.140625" customWidth="1"/>
    <col min="23" max="23" width="3.42578125" customWidth="1"/>
    <col min="24" max="24" width="8.85546875" customWidth="1"/>
    <col min="29" max="29" width="7.140625" customWidth="1"/>
  </cols>
  <sheetData>
    <row r="1" spans="1:29" ht="15.75">
      <c r="A1" s="2" t="s">
        <v>1</v>
      </c>
      <c r="I1" s="2" t="s">
        <v>1</v>
      </c>
      <c r="J1" s="138"/>
      <c r="K1" s="138"/>
      <c r="L1" s="138"/>
      <c r="M1" s="138"/>
      <c r="N1" s="139"/>
      <c r="O1" s="138"/>
      <c r="P1" s="138"/>
      <c r="Q1" s="138"/>
      <c r="R1" s="138"/>
      <c r="T1" s="2" t="s">
        <v>1</v>
      </c>
      <c r="U1" s="110"/>
      <c r="V1" s="110"/>
      <c r="W1" s="110"/>
      <c r="X1" s="110"/>
      <c r="Y1" s="111"/>
      <c r="Z1" s="110"/>
      <c r="AA1" s="110"/>
      <c r="AB1" s="110"/>
      <c r="AC1" s="110"/>
    </row>
    <row r="2" spans="1:29">
      <c r="I2" s="138"/>
      <c r="J2" s="138"/>
      <c r="K2" s="150"/>
      <c r="L2" s="138"/>
      <c r="M2" s="138"/>
      <c r="N2" s="139"/>
      <c r="O2" s="138"/>
      <c r="P2" s="138"/>
      <c r="Q2" s="138"/>
      <c r="R2" s="138"/>
      <c r="T2" s="138"/>
      <c r="U2" s="138"/>
      <c r="V2" s="150"/>
      <c r="W2" s="138"/>
      <c r="X2" s="138"/>
      <c r="Y2" s="139"/>
      <c r="Z2" s="138"/>
      <c r="AA2" s="138"/>
      <c r="AB2" s="138"/>
      <c r="AC2" s="138"/>
    </row>
    <row r="3" spans="1:29" ht="18">
      <c r="A3" s="1" t="s">
        <v>0</v>
      </c>
      <c r="I3" s="1" t="s">
        <v>0</v>
      </c>
      <c r="J3" s="152"/>
      <c r="K3" s="153"/>
      <c r="L3" s="153"/>
      <c r="M3" s="154"/>
      <c r="N3" s="283"/>
      <c r="O3" s="283"/>
      <c r="P3" s="155"/>
      <c r="Q3" s="284"/>
      <c r="R3" s="284"/>
      <c r="T3" s="1" t="s">
        <v>0</v>
      </c>
      <c r="U3" s="152"/>
      <c r="V3" s="153"/>
      <c r="W3" s="153"/>
      <c r="X3" s="154"/>
      <c r="Y3" s="283"/>
      <c r="Z3" s="283"/>
      <c r="AA3" s="155"/>
      <c r="AB3" s="284"/>
      <c r="AC3" s="284"/>
    </row>
    <row r="4" spans="1:29" ht="15.75">
      <c r="F4" s="122" t="s">
        <v>79</v>
      </c>
      <c r="G4" s="177">
        <v>4</v>
      </c>
      <c r="I4" s="138"/>
      <c r="J4" s="138"/>
      <c r="K4" s="138"/>
      <c r="L4" s="138"/>
      <c r="M4" s="138"/>
      <c r="N4" s="139"/>
      <c r="O4" s="138"/>
      <c r="P4" s="138"/>
      <c r="Q4" s="138"/>
      <c r="R4" s="122" t="s">
        <v>36</v>
      </c>
      <c r="T4" s="138"/>
      <c r="U4" s="138"/>
      <c r="V4" s="138"/>
      <c r="W4" s="138"/>
      <c r="X4" s="138"/>
      <c r="Y4" s="139"/>
      <c r="Z4" s="138"/>
      <c r="AA4" s="138"/>
      <c r="AB4" s="138"/>
      <c r="AC4" s="122" t="s">
        <v>36</v>
      </c>
    </row>
    <row r="5" spans="1:29" ht="15.75">
      <c r="A5" s="123" t="str">
        <f>'Reikningur 1'!A5:G5</f>
        <v xml:space="preserve">Heiti verks: </v>
      </c>
      <c r="B5" s="119"/>
      <c r="C5" s="120"/>
      <c r="D5" s="120"/>
      <c r="E5" s="120"/>
      <c r="F5" s="120"/>
      <c r="G5" s="120"/>
      <c r="H5" s="50"/>
      <c r="I5" s="156" t="str">
        <f>'Grunnur  '!A5</f>
        <v xml:space="preserve">Heiti verks: </v>
      </c>
      <c r="J5" s="158"/>
      <c r="K5" s="158"/>
      <c r="L5" s="158"/>
      <c r="M5" s="158"/>
      <c r="N5" s="178"/>
      <c r="O5" s="178"/>
      <c r="P5" s="156"/>
      <c r="Q5" s="156"/>
      <c r="R5" s="156"/>
      <c r="T5" s="159" t="str">
        <f>'Grunnur  '!$A$5</f>
        <v xml:space="preserve">Heiti verks: </v>
      </c>
      <c r="U5" s="171"/>
      <c r="V5" s="171"/>
      <c r="W5" s="171"/>
      <c r="X5" s="171"/>
      <c r="Y5" s="179"/>
      <c r="Z5" s="179"/>
      <c r="AA5" s="159"/>
      <c r="AB5" s="156"/>
      <c r="AC5" s="156"/>
    </row>
    <row r="6" spans="1:29" ht="15.75">
      <c r="F6" s="42"/>
      <c r="G6" s="121"/>
      <c r="H6" s="42"/>
      <c r="I6" s="138"/>
      <c r="J6" s="138"/>
      <c r="K6" s="150"/>
      <c r="L6" s="138"/>
      <c r="M6" s="138"/>
      <c r="N6" s="139"/>
      <c r="O6" s="138"/>
      <c r="P6" s="138"/>
      <c r="Q6" s="138"/>
      <c r="R6" s="138"/>
      <c r="T6" s="170"/>
      <c r="U6" s="170"/>
      <c r="V6" s="172"/>
      <c r="W6" s="170"/>
      <c r="X6" s="170"/>
      <c r="Y6" s="173"/>
      <c r="Z6" s="170"/>
      <c r="AA6" s="170"/>
      <c r="AB6" s="138"/>
      <c r="AC6" s="138"/>
    </row>
    <row r="7" spans="1:29" ht="15.75">
      <c r="A7" s="285" t="str">
        <f>'Reikningur 1'!A7:D7</f>
        <v xml:space="preserve">Verktaki:  </v>
      </c>
      <c r="B7" s="285"/>
      <c r="C7" s="285"/>
      <c r="D7" s="285"/>
      <c r="E7" s="285" t="str">
        <f>'Reikningur 1'!E7:G7</f>
        <v xml:space="preserve">kt: </v>
      </c>
      <c r="F7" s="285"/>
      <c r="G7" s="285"/>
      <c r="H7" s="4"/>
      <c r="I7" s="160" t="str">
        <f>'Grunnur  '!A7</f>
        <v xml:space="preserve">Verktaki:  </v>
      </c>
      <c r="J7" s="153"/>
      <c r="K7" s="153"/>
      <c r="L7" s="153"/>
      <c r="M7" s="157"/>
      <c r="N7" s="165"/>
      <c r="O7" s="166" t="str">
        <f>Kennitala</f>
        <v xml:space="preserve">kt: </v>
      </c>
      <c r="P7" s="156"/>
      <c r="Q7" s="284"/>
      <c r="R7" s="284"/>
      <c r="T7" s="160" t="str">
        <f>'Grunnur  '!$A$7</f>
        <v xml:space="preserve">Verktaki:  </v>
      </c>
      <c r="U7" s="159"/>
      <c r="V7" s="159"/>
      <c r="W7" s="159"/>
      <c r="X7" s="254"/>
      <c r="Y7" s="166"/>
      <c r="Z7" s="166" t="str">
        <f>Kennitala</f>
        <v xml:space="preserve">kt: </v>
      </c>
      <c r="AA7" s="159"/>
      <c r="AB7" s="284"/>
      <c r="AC7" s="284"/>
    </row>
    <row r="8" spans="1:29" ht="15">
      <c r="F8" s="116">
        <f>TYPE(G6)</f>
        <v>1</v>
      </c>
      <c r="G8" s="116" t="b">
        <f>IF(F8=2,IF(G25&lt;=100%,2,0))</f>
        <v>0</v>
      </c>
      <c r="I8" s="138"/>
      <c r="J8" s="138"/>
      <c r="K8" s="138"/>
      <c r="L8" s="138"/>
      <c r="M8" s="138"/>
      <c r="N8" s="139"/>
      <c r="O8" s="138"/>
      <c r="P8" s="138"/>
      <c r="Q8" s="138"/>
      <c r="R8" s="138"/>
      <c r="T8" s="170"/>
      <c r="U8" s="170"/>
      <c r="V8" s="170"/>
      <c r="W8" s="170"/>
      <c r="X8" s="170"/>
      <c r="Y8" s="173"/>
      <c r="Z8" s="170"/>
      <c r="AA8" s="170"/>
      <c r="AB8" s="138"/>
      <c r="AC8" s="138"/>
    </row>
    <row r="9" spans="1:29" ht="15.75">
      <c r="A9" s="268" t="s">
        <v>2</v>
      </c>
      <c r="B9" s="268"/>
      <c r="C9" s="268"/>
      <c r="D9" s="167" t="s">
        <v>32</v>
      </c>
      <c r="E9" s="88"/>
      <c r="F9" s="89"/>
      <c r="G9" s="89"/>
      <c r="H9" s="64"/>
      <c r="I9" s="164" t="str">
        <f>A9</f>
        <v>Tímabil:</v>
      </c>
      <c r="J9" s="161"/>
      <c r="K9" s="161"/>
      <c r="L9" s="161"/>
      <c r="M9" s="161"/>
      <c r="N9" s="162"/>
      <c r="O9" s="163" t="str">
        <f>D9</f>
        <v>Dagsetn. verkstöðu:</v>
      </c>
      <c r="P9" s="143"/>
      <c r="Q9" s="143"/>
      <c r="R9" s="143"/>
      <c r="T9" s="164" t="str">
        <f>$A$9</f>
        <v>Tímabil:</v>
      </c>
      <c r="U9" s="181"/>
      <c r="V9" s="181"/>
      <c r="W9" s="181"/>
      <c r="X9" s="181"/>
      <c r="Y9" s="163"/>
      <c r="Z9" s="163" t="str">
        <f>$D$9</f>
        <v>Dagsetn. verkstöðu:</v>
      </c>
      <c r="AA9" s="164"/>
      <c r="AB9" s="143"/>
      <c r="AC9" s="143"/>
    </row>
    <row r="10" spans="1:29">
      <c r="H10" s="7"/>
      <c r="I10" s="138"/>
      <c r="J10" s="138"/>
      <c r="K10" s="150"/>
      <c r="L10" s="138"/>
      <c r="M10" s="138"/>
      <c r="N10" s="139"/>
      <c r="O10" s="138"/>
      <c r="P10" s="138"/>
      <c r="Q10" s="138"/>
      <c r="R10" s="138"/>
      <c r="T10" s="138"/>
      <c r="U10" s="138"/>
      <c r="V10" s="150"/>
      <c r="W10" s="138"/>
      <c r="X10" s="138"/>
      <c r="Y10" s="139"/>
      <c r="Z10" s="138"/>
      <c r="AA10" s="138"/>
      <c r="AB10" s="138"/>
      <c r="AC10" s="138"/>
    </row>
    <row r="11" spans="1:29">
      <c r="A11" s="6"/>
      <c r="B11" s="6"/>
      <c r="C11" s="6"/>
      <c r="D11" s="6"/>
      <c r="E11" s="6"/>
      <c r="F11" s="6"/>
      <c r="G11" s="6"/>
      <c r="H11" s="7"/>
      <c r="I11" s="144" t="s">
        <v>47</v>
      </c>
      <c r="J11" s="145" t="s">
        <v>57</v>
      </c>
      <c r="K11" s="146" t="s">
        <v>48</v>
      </c>
      <c r="L11" s="145" t="s">
        <v>49</v>
      </c>
      <c r="M11" s="145" t="s">
        <v>50</v>
      </c>
      <c r="N11" s="147" t="s">
        <v>7</v>
      </c>
      <c r="O11" s="148"/>
      <c r="P11" s="145" t="s">
        <v>51</v>
      </c>
      <c r="Q11" s="149" t="s">
        <v>52</v>
      </c>
      <c r="R11" s="148"/>
      <c r="T11" s="112" t="s">
        <v>47</v>
      </c>
      <c r="U11" s="90" t="s">
        <v>57</v>
      </c>
      <c r="V11" s="101" t="s">
        <v>48</v>
      </c>
      <c r="W11" s="90" t="s">
        <v>49</v>
      </c>
      <c r="X11" s="90" t="s">
        <v>50</v>
      </c>
      <c r="Y11" s="94" t="s">
        <v>7</v>
      </c>
      <c r="Z11" s="93"/>
      <c r="AA11" s="90" t="s">
        <v>51</v>
      </c>
      <c r="AB11" s="91" t="s">
        <v>52</v>
      </c>
      <c r="AC11" s="93"/>
    </row>
    <row r="12" spans="1:29" ht="15.75">
      <c r="A12" s="17"/>
      <c r="B12" s="18" t="s">
        <v>54</v>
      </c>
      <c r="C12" s="18" t="s">
        <v>4</v>
      </c>
      <c r="D12" s="18" t="s">
        <v>9</v>
      </c>
      <c r="E12" s="18" t="s">
        <v>60</v>
      </c>
      <c r="F12" s="18" t="s">
        <v>23</v>
      </c>
      <c r="G12" s="18" t="s">
        <v>13</v>
      </c>
      <c r="H12" s="62"/>
      <c r="I12" s="102"/>
      <c r="J12" s="113"/>
      <c r="K12" s="104"/>
      <c r="L12" s="103"/>
      <c r="M12" s="114"/>
      <c r="N12" s="281"/>
      <c r="O12" s="282"/>
      <c r="P12" s="115"/>
      <c r="Q12" s="277"/>
      <c r="R12" s="278"/>
      <c r="T12" s="102"/>
      <c r="U12" s="113"/>
      <c r="V12" s="104"/>
      <c r="W12" s="103"/>
      <c r="X12" s="114"/>
      <c r="Y12" s="281"/>
      <c r="Z12" s="282"/>
      <c r="AA12" s="115"/>
      <c r="AB12" s="277"/>
      <c r="AC12" s="278"/>
    </row>
    <row r="13" spans="1:29">
      <c r="A13" s="17" t="s">
        <v>3</v>
      </c>
      <c r="B13" s="18" t="s">
        <v>10</v>
      </c>
      <c r="C13" s="18" t="s">
        <v>11</v>
      </c>
      <c r="D13" s="18" t="s">
        <v>20</v>
      </c>
      <c r="E13" s="18" t="s">
        <v>12</v>
      </c>
      <c r="F13" s="18" t="s">
        <v>12</v>
      </c>
      <c r="G13" s="18" t="s">
        <v>12</v>
      </c>
      <c r="H13" s="18"/>
      <c r="I13" s="90" t="s">
        <v>56</v>
      </c>
      <c r="J13" s="91" t="s">
        <v>53</v>
      </c>
      <c r="K13" s="92"/>
      <c r="L13" s="92"/>
      <c r="M13" s="93"/>
      <c r="N13" s="94" t="s">
        <v>54</v>
      </c>
      <c r="O13" s="93"/>
      <c r="P13" s="91" t="s">
        <v>55</v>
      </c>
      <c r="Q13" s="95"/>
      <c r="R13" s="96"/>
      <c r="T13" s="90" t="s">
        <v>56</v>
      </c>
      <c r="U13" s="91" t="s">
        <v>53</v>
      </c>
      <c r="V13" s="92"/>
      <c r="W13" s="92"/>
      <c r="X13" s="93"/>
      <c r="Y13" s="94" t="s">
        <v>54</v>
      </c>
      <c r="Z13" s="93"/>
      <c r="AA13" s="91" t="s">
        <v>55</v>
      </c>
      <c r="AB13" s="95"/>
      <c r="AC13" s="96"/>
    </row>
    <row r="14" spans="1:29" ht="15.75">
      <c r="A14" s="19"/>
      <c r="B14" s="20"/>
      <c r="C14" s="21"/>
      <c r="D14" s="22">
        <f>1-Fast_gjald_hlutfall</f>
        <v>1</v>
      </c>
      <c r="E14" s="20"/>
      <c r="F14" s="20"/>
      <c r="G14" s="20"/>
      <c r="H14" s="62"/>
      <c r="I14" s="97"/>
      <c r="J14" s="274"/>
      <c r="K14" s="275"/>
      <c r="L14" s="275"/>
      <c r="M14" s="276"/>
      <c r="N14" s="272"/>
      <c r="O14" s="273"/>
      <c r="P14" s="98"/>
      <c r="Q14" s="99"/>
      <c r="R14" s="100"/>
      <c r="T14" s="97"/>
      <c r="U14" s="274"/>
      <c r="V14" s="275"/>
      <c r="W14" s="275"/>
      <c r="X14" s="276"/>
      <c r="Y14" s="272"/>
      <c r="Z14" s="273"/>
      <c r="AA14" s="98"/>
      <c r="AB14" s="99"/>
      <c r="AC14" s="100"/>
    </row>
    <row r="15" spans="1:29">
      <c r="A15" s="5"/>
      <c r="B15" s="77"/>
      <c r="D15" s="3"/>
      <c r="E15" s="3"/>
      <c r="F15" s="3"/>
      <c r="I15" s="90" t="s">
        <v>47</v>
      </c>
      <c r="J15" s="90" t="s">
        <v>57</v>
      </c>
      <c r="K15" s="101" t="s">
        <v>48</v>
      </c>
      <c r="L15" s="90" t="s">
        <v>49</v>
      </c>
      <c r="M15" s="90" t="s">
        <v>50</v>
      </c>
      <c r="N15" s="94" t="s">
        <v>7</v>
      </c>
      <c r="O15" s="93"/>
      <c r="P15" s="90" t="s">
        <v>51</v>
      </c>
      <c r="Q15" s="91" t="s">
        <v>52</v>
      </c>
      <c r="R15" s="93"/>
      <c r="T15" s="90" t="s">
        <v>47</v>
      </c>
      <c r="U15" s="90" t="s">
        <v>57</v>
      </c>
      <c r="V15" s="101" t="s">
        <v>48</v>
      </c>
      <c r="W15" s="90" t="s">
        <v>49</v>
      </c>
      <c r="X15" s="90" t="s">
        <v>50</v>
      </c>
      <c r="Y15" s="94" t="s">
        <v>7</v>
      </c>
      <c r="Z15" s="93"/>
      <c r="AA15" s="90" t="s">
        <v>51</v>
      </c>
      <c r="AB15" s="91" t="s">
        <v>52</v>
      </c>
      <c r="AC15" s="93"/>
    </row>
    <row r="16" spans="1:29" ht="15.75">
      <c r="A16" s="5" t="str">
        <f>'Grunnur  '!A16</f>
        <v>92.1 Færðargreining</v>
      </c>
      <c r="B16" s="118"/>
      <c r="C16" s="8">
        <f>Smábíll_einv</f>
        <v>0</v>
      </c>
      <c r="D16" s="8">
        <f>C16*B16*$D$14</f>
        <v>0</v>
      </c>
      <c r="E16" s="8">
        <f>B16+'Reikningur 3'!E16</f>
        <v>0</v>
      </c>
      <c r="F16" s="8">
        <f>D16+'Reikningur 3'!F16</f>
        <v>0</v>
      </c>
      <c r="G16" s="13" t="str">
        <f>IF(F16=0," ",E16/'Grunnur  '!C16)</f>
        <v xml:space="preserve"> </v>
      </c>
      <c r="H16" s="13"/>
      <c r="I16" s="102"/>
      <c r="J16" s="103"/>
      <c r="K16" s="104"/>
      <c r="L16" s="103"/>
      <c r="M16" s="105"/>
      <c r="N16" s="279"/>
      <c r="O16" s="280"/>
      <c r="P16" s="97"/>
      <c r="Q16" s="277"/>
      <c r="R16" s="278"/>
      <c r="T16" s="102"/>
      <c r="U16" s="103"/>
      <c r="V16" s="104"/>
      <c r="W16" s="103"/>
      <c r="X16" s="105"/>
      <c r="Y16" s="279"/>
      <c r="Z16" s="280"/>
      <c r="AA16" s="97"/>
      <c r="AB16" s="277"/>
      <c r="AC16" s="278"/>
    </row>
    <row r="17" spans="1:29">
      <c r="A17" s="5" t="str">
        <f>'Grunnur  '!A17</f>
        <v>92.21 Snjómokstur og hálkuv.</v>
      </c>
      <c r="B17" s="189"/>
      <c r="C17" s="8">
        <f>Vörubíll_mokstur_einv</f>
        <v>0</v>
      </c>
      <c r="D17" s="8">
        <f t="shared" ref="D17:D24" si="0">C17*B17*$D$14</f>
        <v>0</v>
      </c>
      <c r="E17" s="8">
        <f>B17+'Reikningur 3'!E17</f>
        <v>0</v>
      </c>
      <c r="F17" s="8">
        <f>D17+'Reikningur 3'!F17</f>
        <v>0</v>
      </c>
      <c r="G17" s="13" t="str">
        <f>IF(F17=0," ",E17/'Grunnur  '!C17)</f>
        <v xml:space="preserve"> </v>
      </c>
      <c r="H17" s="13"/>
      <c r="I17" s="90" t="s">
        <v>56</v>
      </c>
      <c r="J17" s="91" t="s">
        <v>53</v>
      </c>
      <c r="K17" s="92"/>
      <c r="L17" s="92"/>
      <c r="M17" s="93"/>
      <c r="N17" s="94" t="s">
        <v>54</v>
      </c>
      <c r="O17" s="93"/>
      <c r="P17" s="91" t="s">
        <v>55</v>
      </c>
      <c r="Q17" s="95"/>
      <c r="R17" s="96"/>
      <c r="T17" s="90" t="s">
        <v>56</v>
      </c>
      <c r="U17" s="91" t="s">
        <v>53</v>
      </c>
      <c r="V17" s="92"/>
      <c r="W17" s="92"/>
      <c r="X17" s="93"/>
      <c r="Y17" s="94" t="s">
        <v>54</v>
      </c>
      <c r="Z17" s="93"/>
      <c r="AA17" s="91" t="s">
        <v>55</v>
      </c>
      <c r="AB17" s="95"/>
      <c r="AC17" s="96"/>
    </row>
    <row r="18" spans="1:29" ht="15.75">
      <c r="A18" s="5" t="str">
        <f>'Grunnur  '!A18</f>
        <v>92.22 Upprif með undirtönn</v>
      </c>
      <c r="B18" s="242"/>
      <c r="C18" s="8">
        <f>Vörubíll_undirtönn_einv</f>
        <v>0</v>
      </c>
      <c r="D18" s="8">
        <f t="shared" si="0"/>
        <v>0</v>
      </c>
      <c r="E18" s="8">
        <f>B18+'Reikningur 3'!E18</f>
        <v>0</v>
      </c>
      <c r="F18" s="8">
        <f>D18+'Reikningur 3'!F18</f>
        <v>0</v>
      </c>
      <c r="G18" s="13" t="str">
        <f>IF(F18=0," ",E18/'Grunnur  '!C18)</f>
        <v xml:space="preserve"> </v>
      </c>
      <c r="H18" s="13"/>
      <c r="I18" s="97"/>
      <c r="J18" s="274"/>
      <c r="K18" s="275"/>
      <c r="L18" s="275"/>
      <c r="M18" s="276"/>
      <c r="N18" s="272"/>
      <c r="O18" s="273"/>
      <c r="P18" s="98"/>
      <c r="Q18" s="99"/>
      <c r="R18" s="100"/>
      <c r="T18" s="97"/>
      <c r="U18" s="274"/>
      <c r="V18" s="275"/>
      <c r="W18" s="275"/>
      <c r="X18" s="276"/>
      <c r="Y18" s="272"/>
      <c r="Z18" s="273"/>
      <c r="AA18" s="98"/>
      <c r="AB18" s="99"/>
      <c r="AC18" s="100"/>
    </row>
    <row r="19" spans="1:29">
      <c r="A19" s="5" t="str">
        <f>'Grunnur  '!A19</f>
        <v>92.23 Lausakeyrsla vörub.</v>
      </c>
      <c r="B19" s="118"/>
      <c r="C19" s="8">
        <f>Vinnuvél_1_einv</f>
        <v>0</v>
      </c>
      <c r="D19" s="8">
        <f t="shared" si="0"/>
        <v>0</v>
      </c>
      <c r="E19" s="8">
        <f>B19+'Reikningur 3'!E19</f>
        <v>0</v>
      </c>
      <c r="F19" s="8">
        <f>D19+'Reikningur 3'!F19</f>
        <v>0</v>
      </c>
      <c r="G19" s="13" t="str">
        <f>IF(F19=0," ",E19/'Grunnur  '!C19)</f>
        <v xml:space="preserve"> </v>
      </c>
      <c r="H19" s="13"/>
      <c r="I19" s="90" t="s">
        <v>47</v>
      </c>
      <c r="J19" s="90" t="s">
        <v>57</v>
      </c>
      <c r="K19" s="101" t="s">
        <v>48</v>
      </c>
      <c r="L19" s="90" t="s">
        <v>49</v>
      </c>
      <c r="M19" s="90" t="s">
        <v>50</v>
      </c>
      <c r="N19" s="94" t="s">
        <v>7</v>
      </c>
      <c r="O19" s="93"/>
      <c r="P19" s="90" t="s">
        <v>51</v>
      </c>
      <c r="Q19" s="91" t="s">
        <v>52</v>
      </c>
      <c r="R19" s="93"/>
      <c r="T19" s="90" t="s">
        <v>47</v>
      </c>
      <c r="U19" s="90" t="s">
        <v>57</v>
      </c>
      <c r="V19" s="101" t="s">
        <v>48</v>
      </c>
      <c r="W19" s="90" t="s">
        <v>49</v>
      </c>
      <c r="X19" s="90" t="s">
        <v>50</v>
      </c>
      <c r="Y19" s="94" t="s">
        <v>7</v>
      </c>
      <c r="Z19" s="93"/>
      <c r="AA19" s="90" t="s">
        <v>51</v>
      </c>
      <c r="AB19" s="91" t="s">
        <v>52</v>
      </c>
      <c r="AC19" s="93"/>
    </row>
    <row r="20" spans="1:29" ht="15.75">
      <c r="A20" s="5" t="str">
        <f>'Grunnur  '!A20</f>
        <v>92.3 Snjómokstur með vinnuv.</v>
      </c>
      <c r="B20" s="118"/>
      <c r="C20" s="8">
        <f>Vinnuvél_2_einv</f>
        <v>0</v>
      </c>
      <c r="D20" s="8">
        <f t="shared" si="0"/>
        <v>0</v>
      </c>
      <c r="E20" s="8">
        <f>B20+'Reikningur 3'!E20</f>
        <v>0</v>
      </c>
      <c r="F20" s="8">
        <f>D20+'Reikningur 3'!F20</f>
        <v>0</v>
      </c>
      <c r="G20" s="13" t="str">
        <f>IF(F20=0," ",E20/'Grunnur  '!C20)</f>
        <v xml:space="preserve"> </v>
      </c>
      <c r="H20" s="13"/>
      <c r="I20" s="102"/>
      <c r="J20" s="103"/>
      <c r="K20" s="104"/>
      <c r="L20" s="103"/>
      <c r="M20" s="105"/>
      <c r="N20" s="252"/>
      <c r="O20" s="253"/>
      <c r="P20" s="97"/>
      <c r="Q20" s="250"/>
      <c r="R20" s="251"/>
      <c r="T20" s="102"/>
      <c r="U20" s="103"/>
      <c r="V20" s="104"/>
      <c r="W20" s="103"/>
      <c r="X20" s="105"/>
      <c r="Y20" s="252"/>
      <c r="Z20" s="253"/>
      <c r="AA20" s="97"/>
      <c r="AB20" s="250"/>
      <c r="AC20" s="251"/>
    </row>
    <row r="21" spans="1:29">
      <c r="A21" s="5" t="str">
        <f>'Grunnur  '!A21</f>
        <v xml:space="preserve">92.8 Biðtími </v>
      </c>
      <c r="B21" s="118"/>
      <c r="C21" s="8">
        <f>Vinnuvél_3_einv</f>
        <v>0</v>
      </c>
      <c r="D21" s="8">
        <f t="shared" si="0"/>
        <v>0</v>
      </c>
      <c r="E21" s="8">
        <f>B21+'Reikningur 3'!E21</f>
        <v>0</v>
      </c>
      <c r="F21" s="8">
        <f>D21+'Reikningur 3'!F21</f>
        <v>0</v>
      </c>
      <c r="G21" s="13" t="str">
        <f>IF(F21=0," ",E21/'Grunnur  '!C21)</f>
        <v xml:space="preserve"> </v>
      </c>
      <c r="H21" s="13"/>
      <c r="I21" s="90" t="s">
        <v>56</v>
      </c>
      <c r="J21" s="91" t="s">
        <v>53</v>
      </c>
      <c r="K21" s="92"/>
      <c r="L21" s="92"/>
      <c r="M21" s="93"/>
      <c r="N21" s="94" t="s">
        <v>54</v>
      </c>
      <c r="O21" s="93"/>
      <c r="P21" s="91" t="s">
        <v>55</v>
      </c>
      <c r="Q21" s="95"/>
      <c r="R21" s="96"/>
      <c r="T21" s="90" t="s">
        <v>56</v>
      </c>
      <c r="U21" s="91" t="s">
        <v>53</v>
      </c>
      <c r="V21" s="92"/>
      <c r="W21" s="92"/>
      <c r="X21" s="93"/>
      <c r="Y21" s="94" t="s">
        <v>54</v>
      </c>
      <c r="Z21" s="93"/>
      <c r="AA21" s="91" t="s">
        <v>55</v>
      </c>
      <c r="AB21" s="95"/>
      <c r="AC21" s="96"/>
    </row>
    <row r="22" spans="1:29" ht="15.75">
      <c r="A22" s="5">
        <f>'Grunnur  '!A22</f>
        <v>0</v>
      </c>
      <c r="B22" s="118"/>
      <c r="C22" s="8">
        <f>Vinnuvél_4_einv</f>
        <v>0</v>
      </c>
      <c r="D22" s="8">
        <f t="shared" si="0"/>
        <v>0</v>
      </c>
      <c r="E22" s="8">
        <f>B22+'Reikningur 3'!E22</f>
        <v>0</v>
      </c>
      <c r="F22" s="8">
        <f>D22+'Reikningur 3'!F22</f>
        <v>0</v>
      </c>
      <c r="G22" s="13" t="str">
        <f>IF(F22=0," ",E22/'Grunnur  '!C22)</f>
        <v xml:space="preserve"> </v>
      </c>
      <c r="H22" s="13"/>
      <c r="I22" s="97"/>
      <c r="J22" s="247"/>
      <c r="K22" s="248"/>
      <c r="L22" s="248"/>
      <c r="M22" s="249"/>
      <c r="N22" s="245"/>
      <c r="O22" s="246"/>
      <c r="P22" s="98"/>
      <c r="Q22" s="99"/>
      <c r="R22" s="100"/>
      <c r="T22" s="97"/>
      <c r="U22" s="247"/>
      <c r="V22" s="248"/>
      <c r="W22" s="248"/>
      <c r="X22" s="249"/>
      <c r="Y22" s="245"/>
      <c r="Z22" s="246"/>
      <c r="AA22" s="98"/>
      <c r="AB22" s="99"/>
      <c r="AC22" s="100"/>
    </row>
    <row r="23" spans="1:29">
      <c r="A23" s="5">
        <f>'Grunnur  '!A23</f>
        <v>0</v>
      </c>
      <c r="B23" s="118"/>
      <c r="C23" s="8">
        <f>Biðtími_smábíll_einv</f>
        <v>0</v>
      </c>
      <c r="D23" s="8">
        <f t="shared" si="0"/>
        <v>0</v>
      </c>
      <c r="E23" s="8">
        <f>B23+'Reikningur 3'!E23</f>
        <v>0</v>
      </c>
      <c r="F23" s="8">
        <f>D23+'Reikningur 3'!F23</f>
        <v>0</v>
      </c>
      <c r="G23" s="13" t="str">
        <f>IF(F23=0," ",E23/'Grunnur  '!C23)</f>
        <v xml:space="preserve"> </v>
      </c>
      <c r="H23" s="13"/>
      <c r="I23" s="90" t="s">
        <v>47</v>
      </c>
      <c r="J23" s="90" t="s">
        <v>57</v>
      </c>
      <c r="K23" s="101" t="s">
        <v>48</v>
      </c>
      <c r="L23" s="90" t="s">
        <v>49</v>
      </c>
      <c r="M23" s="90" t="s">
        <v>50</v>
      </c>
      <c r="N23" s="94" t="s">
        <v>7</v>
      </c>
      <c r="O23" s="93"/>
      <c r="P23" s="90" t="s">
        <v>51</v>
      </c>
      <c r="Q23" s="91" t="s">
        <v>52</v>
      </c>
      <c r="R23" s="93"/>
      <c r="T23" s="90" t="s">
        <v>47</v>
      </c>
      <c r="U23" s="90" t="s">
        <v>57</v>
      </c>
      <c r="V23" s="101" t="s">
        <v>48</v>
      </c>
      <c r="W23" s="90" t="s">
        <v>49</v>
      </c>
      <c r="X23" s="90" t="s">
        <v>50</v>
      </c>
      <c r="Y23" s="94" t="s">
        <v>7</v>
      </c>
      <c r="Z23" s="93"/>
      <c r="AA23" s="90" t="s">
        <v>51</v>
      </c>
      <c r="AB23" s="91" t="s">
        <v>52</v>
      </c>
      <c r="AC23" s="93"/>
    </row>
    <row r="24" spans="1:29" ht="15.75">
      <c r="A24" s="5">
        <f>'Grunnur  '!A24</f>
        <v>0</v>
      </c>
      <c r="B24" s="118"/>
      <c r="C24" s="8">
        <f>Biðtími_vörubíll_einv</f>
        <v>0</v>
      </c>
      <c r="D24" s="8">
        <f t="shared" si="0"/>
        <v>0</v>
      </c>
      <c r="E24" s="8">
        <f>B24+'Reikningur 3'!E24</f>
        <v>0</v>
      </c>
      <c r="F24" s="8">
        <f>D24+'Reikningur 3'!F24</f>
        <v>0</v>
      </c>
      <c r="G24" s="13" t="str">
        <f>IF(F24=0," ",E24/'Grunnur  '!C24)</f>
        <v xml:space="preserve"> </v>
      </c>
      <c r="H24" s="13"/>
      <c r="I24" s="102"/>
      <c r="J24" s="103"/>
      <c r="K24" s="104"/>
      <c r="L24" s="103"/>
      <c r="M24" s="105"/>
      <c r="N24" s="252"/>
      <c r="O24" s="253"/>
      <c r="P24" s="97"/>
      <c r="Q24" s="250"/>
      <c r="R24" s="251"/>
      <c r="T24" s="102"/>
      <c r="U24" s="103"/>
      <c r="V24" s="104"/>
      <c r="W24" s="103"/>
      <c r="X24" s="105"/>
      <c r="Y24" s="252"/>
      <c r="Z24" s="253"/>
      <c r="AA24" s="97"/>
      <c r="AB24" s="250"/>
      <c r="AC24" s="251"/>
    </row>
    <row r="25" spans="1:29" ht="13.5" thickBot="1">
      <c r="A25" s="29" t="s">
        <v>19</v>
      </c>
      <c r="B25" s="23"/>
      <c r="C25" s="23"/>
      <c r="D25" s="25">
        <f>SUM(D16:D24)</f>
        <v>0</v>
      </c>
      <c r="E25" s="23"/>
      <c r="F25" s="23">
        <f>SUM(F16:F24)</f>
        <v>0</v>
      </c>
      <c r="G25" s="26" t="e">
        <f>(F25/D14)/Heildarupphæð</f>
        <v>#DIV/0!</v>
      </c>
      <c r="H25" s="63"/>
      <c r="I25" s="90" t="s">
        <v>56</v>
      </c>
      <c r="J25" s="91" t="s">
        <v>53</v>
      </c>
      <c r="K25" s="92"/>
      <c r="L25" s="92"/>
      <c r="M25" s="93"/>
      <c r="N25" s="94" t="s">
        <v>54</v>
      </c>
      <c r="O25" s="93"/>
      <c r="P25" s="91" t="s">
        <v>55</v>
      </c>
      <c r="Q25" s="95"/>
      <c r="R25" s="96"/>
      <c r="T25" s="90" t="s">
        <v>56</v>
      </c>
      <c r="U25" s="91" t="s">
        <v>53</v>
      </c>
      <c r="V25" s="92"/>
      <c r="W25" s="92"/>
      <c r="X25" s="93"/>
      <c r="Y25" s="94" t="s">
        <v>54</v>
      </c>
      <c r="Z25" s="93"/>
      <c r="AA25" s="91" t="s">
        <v>55</v>
      </c>
      <c r="AB25" s="95"/>
      <c r="AC25" s="96"/>
    </row>
    <row r="26" spans="1:29" ht="16.5" thickTop="1">
      <c r="B26" s="10"/>
      <c r="C26" s="11"/>
      <c r="D26" s="12"/>
      <c r="E26" s="10"/>
      <c r="F26" s="10"/>
      <c r="G26" s="10"/>
      <c r="H26" s="10"/>
      <c r="I26" s="97"/>
      <c r="J26" s="247"/>
      <c r="K26" s="248"/>
      <c r="L26" s="248"/>
      <c r="M26" s="249"/>
      <c r="N26" s="245"/>
      <c r="O26" s="246"/>
      <c r="P26" s="98"/>
      <c r="Q26" s="99"/>
      <c r="R26" s="100"/>
      <c r="T26" s="97"/>
      <c r="U26" s="247"/>
      <c r="V26" s="248"/>
      <c r="W26" s="248"/>
      <c r="X26" s="249"/>
      <c r="Y26" s="245"/>
      <c r="Z26" s="246"/>
      <c r="AA26" s="98"/>
      <c r="AB26" s="99"/>
      <c r="AC26" s="100"/>
    </row>
    <row r="27" spans="1:29">
      <c r="G27" s="13"/>
      <c r="H27" s="13"/>
      <c r="I27" s="90" t="s">
        <v>47</v>
      </c>
      <c r="J27" s="90" t="s">
        <v>57</v>
      </c>
      <c r="K27" s="101" t="s">
        <v>48</v>
      </c>
      <c r="L27" s="90" t="s">
        <v>49</v>
      </c>
      <c r="M27" s="90" t="s">
        <v>50</v>
      </c>
      <c r="N27" s="94" t="s">
        <v>7</v>
      </c>
      <c r="O27" s="93"/>
      <c r="P27" s="90" t="s">
        <v>51</v>
      </c>
      <c r="Q27" s="91" t="s">
        <v>52</v>
      </c>
      <c r="R27" s="93"/>
      <c r="T27" s="90" t="s">
        <v>47</v>
      </c>
      <c r="U27" s="90" t="s">
        <v>57</v>
      </c>
      <c r="V27" s="101" t="s">
        <v>48</v>
      </c>
      <c r="W27" s="90" t="s">
        <v>49</v>
      </c>
      <c r="X27" s="90" t="s">
        <v>50</v>
      </c>
      <c r="Y27" s="94" t="s">
        <v>7</v>
      </c>
      <c r="Z27" s="93"/>
      <c r="AA27" s="90" t="s">
        <v>51</v>
      </c>
      <c r="AB27" s="91" t="s">
        <v>52</v>
      </c>
      <c r="AC27" s="93"/>
    </row>
    <row r="28" spans="1:29" ht="15.75">
      <c r="A28" s="41" t="s">
        <v>22</v>
      </c>
      <c r="B28" s="107"/>
      <c r="I28" s="102"/>
      <c r="J28" s="103"/>
      <c r="K28" s="104"/>
      <c r="L28" s="103"/>
      <c r="M28" s="105"/>
      <c r="N28" s="252"/>
      <c r="O28" s="253"/>
      <c r="P28" s="97"/>
      <c r="Q28" s="98"/>
      <c r="R28" s="106"/>
      <c r="T28" s="102"/>
      <c r="U28" s="103"/>
      <c r="V28" s="104"/>
      <c r="W28" s="103"/>
      <c r="X28" s="105"/>
      <c r="Y28" s="252"/>
      <c r="Z28" s="253"/>
      <c r="AA28" s="97"/>
      <c r="AB28" s="98"/>
      <c r="AC28" s="106"/>
    </row>
    <row r="29" spans="1:29">
      <c r="I29" s="90" t="s">
        <v>56</v>
      </c>
      <c r="J29" s="91" t="s">
        <v>53</v>
      </c>
      <c r="K29" s="92"/>
      <c r="L29" s="92"/>
      <c r="M29" s="93"/>
      <c r="N29" s="94" t="s">
        <v>54</v>
      </c>
      <c r="O29" s="93"/>
      <c r="P29" s="91" t="s">
        <v>55</v>
      </c>
      <c r="Q29" s="95"/>
      <c r="R29" s="96"/>
      <c r="T29" s="90" t="s">
        <v>56</v>
      </c>
      <c r="U29" s="91" t="s">
        <v>53</v>
      </c>
      <c r="V29" s="92"/>
      <c r="W29" s="92"/>
      <c r="X29" s="93"/>
      <c r="Y29" s="94" t="s">
        <v>54</v>
      </c>
      <c r="Z29" s="93"/>
      <c r="AA29" s="91" t="s">
        <v>55</v>
      </c>
      <c r="AB29" s="95"/>
      <c r="AC29" s="96"/>
    </row>
    <row r="30" spans="1:29" ht="15.75">
      <c r="A30" s="43" t="s">
        <v>9</v>
      </c>
      <c r="B30" s="44" t="s">
        <v>26</v>
      </c>
      <c r="C30" s="44" t="s">
        <v>27</v>
      </c>
      <c r="D30" s="44" t="s">
        <v>24</v>
      </c>
      <c r="E30" s="240" t="s">
        <v>76</v>
      </c>
      <c r="F30" s="240" t="s">
        <v>78</v>
      </c>
      <c r="I30" s="97"/>
      <c r="J30" s="247"/>
      <c r="K30" s="248"/>
      <c r="L30" s="248"/>
      <c r="M30" s="249"/>
      <c r="N30" s="245"/>
      <c r="O30" s="246"/>
      <c r="P30" s="98"/>
      <c r="Q30" s="99"/>
      <c r="R30" s="100"/>
      <c r="T30" s="97"/>
      <c r="U30" s="247"/>
      <c r="V30" s="248"/>
      <c r="W30" s="248"/>
      <c r="X30" s="249"/>
      <c r="Y30" s="245"/>
      <c r="Z30" s="246"/>
      <c r="AA30" s="98"/>
      <c r="AB30" s="99"/>
      <c r="AC30" s="100"/>
    </row>
    <row r="31" spans="1:29">
      <c r="A31" s="243" t="str">
        <f>IF(Fast_gjald_hlutfall=0.2,"Breytilegur kostnaður 80 %",IF(Fast_gjald_hlutfall=0.25,"Breytilegur kostnaður 75 %",IF(Fast_gjald_hlutfall=0.3,"Breytilegur kostnaður 70 %","Villa leiðr. breytil kostn.")))</f>
        <v>Villa leiðr. breytil kostn.</v>
      </c>
      <c r="B31" s="14">
        <f>F25</f>
        <v>0</v>
      </c>
      <c r="C31" s="14">
        <f>'Reikningur 3'!F25</f>
        <v>0</v>
      </c>
      <c r="D31" s="14">
        <f>B31-C31</f>
        <v>0</v>
      </c>
      <c r="I31" s="90" t="s">
        <v>47</v>
      </c>
      <c r="J31" s="90" t="s">
        <v>57</v>
      </c>
      <c r="K31" s="101" t="s">
        <v>48</v>
      </c>
      <c r="L31" s="90" t="s">
        <v>49</v>
      </c>
      <c r="M31" s="90" t="s">
        <v>50</v>
      </c>
      <c r="N31" s="94" t="s">
        <v>7</v>
      </c>
      <c r="O31" s="93"/>
      <c r="P31" s="90" t="s">
        <v>51</v>
      </c>
      <c r="Q31" s="91" t="s">
        <v>52</v>
      </c>
      <c r="R31" s="93"/>
      <c r="T31" s="90" t="s">
        <v>47</v>
      </c>
      <c r="U31" s="90" t="s">
        <v>57</v>
      </c>
      <c r="V31" s="101" t="s">
        <v>48</v>
      </c>
      <c r="W31" s="90" t="s">
        <v>49</v>
      </c>
      <c r="X31" s="90" t="s">
        <v>50</v>
      </c>
      <c r="Y31" s="94" t="s">
        <v>7</v>
      </c>
      <c r="Z31" s="93"/>
      <c r="AA31" s="90" t="s">
        <v>51</v>
      </c>
      <c r="AB31" s="91" t="s">
        <v>52</v>
      </c>
      <c r="AC31" s="93"/>
    </row>
    <row r="32" spans="1:29" ht="15.75">
      <c r="A32" s="242" t="s">
        <v>81</v>
      </c>
      <c r="B32" s="40" t="e">
        <f>IF(E32&lt;=F32,E32,F32)</f>
        <v>#DIV/0!</v>
      </c>
      <c r="C32" s="14" t="e">
        <f>'Reikningur 3'!B32</f>
        <v>#DIV/0!</v>
      </c>
      <c r="D32" s="14" t="e">
        <f>B32-C32</f>
        <v>#DIV/0!</v>
      </c>
      <c r="E32" s="238" t="e">
        <f>'Grunnur  '!$G$23*Fast_gjald_hlutfall/Fast_gjald_fjöldi_gjalddaga*$G$4</f>
        <v>#DIV/0!</v>
      </c>
      <c r="F32" s="10" t="e">
        <f>IF(G25*100&lt;=200,(Fast_gjald_kr.+'Grunnur  '!$G$23*('Reikningur 4'!G25*100+(100-'Reikningur 4'!G25*100)*Fast_gjald_hlutfall)/100)-(Fast_gjald_kr.+F25),(Fast_gjald_kr.+'Grunnur  '!$G$23*(('Reikningur 4'!G25*100+(100-200)*Fast_gjald_hlutfall+(200-'Reikningur 4'!G25*100)*0.1)/100)-(Fast_gjald_kr.+F25)))</f>
        <v>#DIV/0!</v>
      </c>
      <c r="I32" s="102"/>
      <c r="J32" s="103"/>
      <c r="K32" s="104"/>
      <c r="L32" s="103"/>
      <c r="M32" s="105"/>
      <c r="N32" s="252"/>
      <c r="O32" s="253"/>
      <c r="P32" s="97"/>
      <c r="Q32" s="98"/>
      <c r="R32" s="106"/>
      <c r="T32" s="102"/>
      <c r="U32" s="103"/>
      <c r="V32" s="104"/>
      <c r="W32" s="103"/>
      <c r="X32" s="105"/>
      <c r="Y32" s="252"/>
      <c r="Z32" s="253"/>
      <c r="AA32" s="97"/>
      <c r="AB32" s="98"/>
      <c r="AC32" s="106"/>
    </row>
    <row r="33" spans="1:29">
      <c r="A33" s="242" t="s">
        <v>80</v>
      </c>
      <c r="B33" s="15" t="e">
        <f>B31+B32</f>
        <v>#DIV/0!</v>
      </c>
      <c r="C33" s="15" t="e">
        <f>C31+C32</f>
        <v>#DIV/0!</v>
      </c>
      <c r="D33" s="15" t="e">
        <f>B33-C33</f>
        <v>#DIV/0!</v>
      </c>
      <c r="I33" s="90" t="s">
        <v>56</v>
      </c>
      <c r="J33" s="91" t="s">
        <v>53</v>
      </c>
      <c r="K33" s="92"/>
      <c r="L33" s="92"/>
      <c r="M33" s="93"/>
      <c r="N33" s="94" t="s">
        <v>54</v>
      </c>
      <c r="O33" s="93"/>
      <c r="P33" s="91" t="s">
        <v>55</v>
      </c>
      <c r="Q33" s="95"/>
      <c r="R33" s="96"/>
      <c r="T33" s="90" t="s">
        <v>56</v>
      </c>
      <c r="U33" s="91" t="s">
        <v>53</v>
      </c>
      <c r="V33" s="92"/>
      <c r="W33" s="92"/>
      <c r="X33" s="93"/>
      <c r="Y33" s="94" t="s">
        <v>54</v>
      </c>
      <c r="Z33" s="93"/>
      <c r="AA33" s="91" t="s">
        <v>55</v>
      </c>
      <c r="AB33" s="95"/>
      <c r="AC33" s="96"/>
    </row>
    <row r="34" spans="1:29" ht="15.75">
      <c r="A34" s="4" t="s">
        <v>14</v>
      </c>
      <c r="B34" s="14" t="e">
        <f>(Fast_gjald_kr./Fast_gjald_fjöldi_gjalddaga)*4</f>
        <v>#DIV/0!</v>
      </c>
      <c r="C34" s="14" t="e">
        <f>'Reikningur 3'!B34</f>
        <v>#DIV/0!</v>
      </c>
      <c r="D34" s="14" t="e">
        <f>B34-C34</f>
        <v>#DIV/0!</v>
      </c>
      <c r="I34" s="97"/>
      <c r="J34" s="247"/>
      <c r="K34" s="248"/>
      <c r="L34" s="248"/>
      <c r="M34" s="249"/>
      <c r="N34" s="245"/>
      <c r="O34" s="246"/>
      <c r="P34" s="98"/>
      <c r="Q34" s="99"/>
      <c r="R34" s="100"/>
      <c r="T34" s="97"/>
      <c r="U34" s="247"/>
      <c r="V34" s="248"/>
      <c r="W34" s="248"/>
      <c r="X34" s="249"/>
      <c r="Y34" s="245"/>
      <c r="Z34" s="246"/>
      <c r="AA34" s="98"/>
      <c r="AB34" s="99"/>
      <c r="AC34" s="100"/>
    </row>
    <row r="35" spans="1:29">
      <c r="A35" s="4" t="s">
        <v>19</v>
      </c>
      <c r="B35" s="14" t="e">
        <f>B33+B34</f>
        <v>#DIV/0!</v>
      </c>
      <c r="C35" s="14" t="e">
        <f>C33+C34</f>
        <v>#DIV/0!</v>
      </c>
      <c r="D35" s="14" t="e">
        <f>D33+D34</f>
        <v>#DIV/0!</v>
      </c>
      <c r="I35" s="90" t="s">
        <v>47</v>
      </c>
      <c r="J35" s="90" t="s">
        <v>57</v>
      </c>
      <c r="K35" s="101" t="s">
        <v>48</v>
      </c>
      <c r="L35" s="90" t="s">
        <v>49</v>
      </c>
      <c r="M35" s="90" t="s">
        <v>50</v>
      </c>
      <c r="N35" s="94" t="s">
        <v>7</v>
      </c>
      <c r="O35" s="93"/>
      <c r="P35" s="90" t="s">
        <v>51</v>
      </c>
      <c r="Q35" s="91" t="s">
        <v>52</v>
      </c>
      <c r="R35" s="93"/>
      <c r="T35" s="90" t="s">
        <v>47</v>
      </c>
      <c r="U35" s="90" t="s">
        <v>57</v>
      </c>
      <c r="V35" s="101" t="s">
        <v>48</v>
      </c>
      <c r="W35" s="90" t="s">
        <v>49</v>
      </c>
      <c r="X35" s="90" t="s">
        <v>50</v>
      </c>
      <c r="Y35" s="94" t="s">
        <v>7</v>
      </c>
      <c r="Z35" s="93"/>
      <c r="AA35" s="90" t="s">
        <v>51</v>
      </c>
      <c r="AB35" s="91" t="s">
        <v>52</v>
      </c>
      <c r="AC35" s="93"/>
    </row>
    <row r="36" spans="1:29" ht="15.75">
      <c r="A36" s="4" t="s">
        <v>21</v>
      </c>
      <c r="B36" s="14" t="e">
        <f>D36+C36</f>
        <v>#DIV/0!</v>
      </c>
      <c r="C36" s="14" t="e">
        <f>'Reikningur 3'!B36</f>
        <v>#DIV/0!</v>
      </c>
      <c r="D36" s="14" t="e">
        <f>D35*B28</f>
        <v>#DIV/0!</v>
      </c>
      <c r="I36" s="102"/>
      <c r="J36" s="103"/>
      <c r="K36" s="104"/>
      <c r="L36" s="103"/>
      <c r="M36" s="105"/>
      <c r="N36" s="252"/>
      <c r="O36" s="253"/>
      <c r="P36" s="97"/>
      <c r="Q36" s="98"/>
      <c r="R36" s="106"/>
      <c r="T36" s="102"/>
      <c r="U36" s="103"/>
      <c r="V36" s="104"/>
      <c r="W36" s="103"/>
      <c r="X36" s="105"/>
      <c r="Y36" s="252"/>
      <c r="Z36" s="253"/>
      <c r="AA36" s="97"/>
      <c r="AB36" s="98"/>
      <c r="AC36" s="106"/>
    </row>
    <row r="37" spans="1:29">
      <c r="A37" s="47" t="s">
        <v>28</v>
      </c>
      <c r="B37" s="48" t="e">
        <f>B35+B36</f>
        <v>#DIV/0!</v>
      </c>
      <c r="C37" s="48" t="e">
        <f>C35+C36</f>
        <v>#DIV/0!</v>
      </c>
      <c r="D37" s="49" t="e">
        <f>D35+D36</f>
        <v>#DIV/0!</v>
      </c>
      <c r="I37" s="90" t="s">
        <v>56</v>
      </c>
      <c r="J37" s="91" t="s">
        <v>53</v>
      </c>
      <c r="K37" s="92"/>
      <c r="L37" s="92"/>
      <c r="M37" s="93"/>
      <c r="N37" s="94" t="s">
        <v>54</v>
      </c>
      <c r="O37" s="93"/>
      <c r="P37" s="91" t="s">
        <v>55</v>
      </c>
      <c r="Q37" s="95"/>
      <c r="R37" s="96"/>
      <c r="T37" s="90" t="s">
        <v>56</v>
      </c>
      <c r="U37" s="91" t="s">
        <v>53</v>
      </c>
      <c r="V37" s="92"/>
      <c r="W37" s="92"/>
      <c r="X37" s="93"/>
      <c r="Y37" s="94" t="s">
        <v>54</v>
      </c>
      <c r="Z37" s="93"/>
      <c r="AA37" s="91" t="s">
        <v>55</v>
      </c>
      <c r="AB37" s="95"/>
      <c r="AC37" s="96"/>
    </row>
    <row r="38" spans="1:29" ht="15.75">
      <c r="A38" s="5"/>
      <c r="I38" s="97"/>
      <c r="J38" s="247"/>
      <c r="K38" s="248"/>
      <c r="L38" s="248"/>
      <c r="M38" s="249"/>
      <c r="N38" s="245"/>
      <c r="O38" s="246"/>
      <c r="P38" s="98"/>
      <c r="Q38" s="99"/>
      <c r="R38" s="100"/>
      <c r="T38" s="97"/>
      <c r="U38" s="247"/>
      <c r="V38" s="248"/>
      <c r="W38" s="248"/>
      <c r="X38" s="249"/>
      <c r="Y38" s="245"/>
      <c r="Z38" s="246"/>
      <c r="AA38" s="98"/>
      <c r="AB38" s="99"/>
      <c r="AC38" s="100"/>
    </row>
    <row r="39" spans="1:29">
      <c r="A39" s="5"/>
      <c r="C39" s="14"/>
      <c r="I39" s="90" t="s">
        <v>47</v>
      </c>
      <c r="J39" s="90" t="s">
        <v>57</v>
      </c>
      <c r="K39" s="101" t="s">
        <v>48</v>
      </c>
      <c r="L39" s="90" t="s">
        <v>49</v>
      </c>
      <c r="M39" s="90" t="s">
        <v>50</v>
      </c>
      <c r="N39" s="94" t="s">
        <v>7</v>
      </c>
      <c r="O39" s="93"/>
      <c r="P39" s="90" t="s">
        <v>51</v>
      </c>
      <c r="Q39" s="91" t="s">
        <v>52</v>
      </c>
      <c r="R39" s="93"/>
      <c r="T39" s="90" t="s">
        <v>47</v>
      </c>
      <c r="U39" s="90" t="s">
        <v>57</v>
      </c>
      <c r="V39" s="101" t="s">
        <v>48</v>
      </c>
      <c r="W39" s="90" t="s">
        <v>49</v>
      </c>
      <c r="X39" s="90" t="s">
        <v>50</v>
      </c>
      <c r="Y39" s="94" t="s">
        <v>7</v>
      </c>
      <c r="Z39" s="93"/>
      <c r="AA39" s="90" t="s">
        <v>51</v>
      </c>
      <c r="AB39" s="91" t="s">
        <v>52</v>
      </c>
      <c r="AC39" s="93"/>
    </row>
    <row r="40" spans="1:29" ht="15.75">
      <c r="A40" s="5"/>
      <c r="I40" s="102"/>
      <c r="J40" s="103"/>
      <c r="K40" s="104"/>
      <c r="L40" s="103"/>
      <c r="M40" s="105"/>
      <c r="N40" s="252"/>
      <c r="O40" s="253"/>
      <c r="P40" s="97"/>
      <c r="Q40" s="250"/>
      <c r="R40" s="251"/>
      <c r="T40" s="102"/>
      <c r="U40" s="103"/>
      <c r="V40" s="104"/>
      <c r="W40" s="103"/>
      <c r="X40" s="105"/>
      <c r="Y40" s="252"/>
      <c r="Z40" s="253"/>
      <c r="AA40" s="97"/>
      <c r="AB40" s="250"/>
      <c r="AC40" s="251"/>
    </row>
    <row r="41" spans="1:29">
      <c r="A41" s="14"/>
      <c r="I41" s="90" t="s">
        <v>56</v>
      </c>
      <c r="J41" s="91" t="s">
        <v>53</v>
      </c>
      <c r="K41" s="92"/>
      <c r="L41" s="92"/>
      <c r="M41" s="93"/>
      <c r="N41" s="94" t="s">
        <v>54</v>
      </c>
      <c r="O41" s="93"/>
      <c r="P41" s="91" t="s">
        <v>55</v>
      </c>
      <c r="Q41" s="95"/>
      <c r="R41" s="96"/>
      <c r="T41" s="90" t="s">
        <v>56</v>
      </c>
      <c r="U41" s="91" t="s">
        <v>53</v>
      </c>
      <c r="V41" s="92"/>
      <c r="W41" s="92"/>
      <c r="X41" s="93"/>
      <c r="Y41" s="94" t="s">
        <v>54</v>
      </c>
      <c r="Z41" s="93"/>
      <c r="AA41" s="91" t="s">
        <v>55</v>
      </c>
      <c r="AB41" s="95"/>
      <c r="AC41" s="96"/>
    </row>
    <row r="42" spans="1:29" ht="15.75">
      <c r="A42" s="5"/>
      <c r="I42" s="97"/>
      <c r="J42" s="247"/>
      <c r="K42" s="248"/>
      <c r="L42" s="248"/>
      <c r="M42" s="249"/>
      <c r="N42" s="245"/>
      <c r="O42" s="246"/>
      <c r="P42" s="98"/>
      <c r="Q42" s="99"/>
      <c r="R42" s="100"/>
      <c r="T42" s="97"/>
      <c r="U42" s="247"/>
      <c r="V42" s="248"/>
      <c r="W42" s="248"/>
      <c r="X42" s="249"/>
      <c r="Y42" s="245"/>
      <c r="Z42" s="246"/>
      <c r="AA42" s="98"/>
      <c r="AB42" s="99"/>
      <c r="AC42" s="100"/>
    </row>
    <row r="43" spans="1:29">
      <c r="I43" s="90" t="s">
        <v>47</v>
      </c>
      <c r="J43" s="90" t="s">
        <v>57</v>
      </c>
      <c r="K43" s="101" t="s">
        <v>48</v>
      </c>
      <c r="L43" s="90" t="s">
        <v>49</v>
      </c>
      <c r="M43" s="90" t="s">
        <v>50</v>
      </c>
      <c r="N43" s="94" t="s">
        <v>7</v>
      </c>
      <c r="O43" s="93"/>
      <c r="P43" s="90" t="s">
        <v>51</v>
      </c>
      <c r="Q43" s="91" t="s">
        <v>52</v>
      </c>
      <c r="R43" s="93"/>
      <c r="T43" s="90" t="s">
        <v>47</v>
      </c>
      <c r="U43" s="90" t="s">
        <v>57</v>
      </c>
      <c r="V43" s="101" t="s">
        <v>48</v>
      </c>
      <c r="W43" s="90" t="s">
        <v>49</v>
      </c>
      <c r="X43" s="90" t="s">
        <v>50</v>
      </c>
      <c r="Y43" s="94" t="s">
        <v>7</v>
      </c>
      <c r="Z43" s="93"/>
      <c r="AA43" s="90" t="s">
        <v>51</v>
      </c>
      <c r="AB43" s="91" t="s">
        <v>52</v>
      </c>
      <c r="AC43" s="93"/>
    </row>
    <row r="44" spans="1:29" ht="15.75">
      <c r="I44" s="102"/>
      <c r="J44" s="103"/>
      <c r="K44" s="104"/>
      <c r="L44" s="103"/>
      <c r="M44" s="105"/>
      <c r="N44" s="252"/>
      <c r="O44" s="253"/>
      <c r="P44" s="97"/>
      <c r="Q44" s="250"/>
      <c r="R44" s="251"/>
      <c r="T44" s="102"/>
      <c r="U44" s="103"/>
      <c r="V44" s="104"/>
      <c r="W44" s="103"/>
      <c r="X44" s="105"/>
      <c r="Y44" s="252"/>
      <c r="Z44" s="253"/>
      <c r="AA44" s="97"/>
      <c r="AB44" s="250"/>
      <c r="AC44" s="251"/>
    </row>
    <row r="45" spans="1:29">
      <c r="I45" s="90" t="s">
        <v>56</v>
      </c>
      <c r="J45" s="91" t="s">
        <v>53</v>
      </c>
      <c r="K45" s="92"/>
      <c r="L45" s="92"/>
      <c r="M45" s="93"/>
      <c r="N45" s="94" t="s">
        <v>54</v>
      </c>
      <c r="O45" s="93"/>
      <c r="P45" s="91" t="s">
        <v>55</v>
      </c>
      <c r="Q45" s="95"/>
      <c r="R45" s="96"/>
      <c r="T45" s="90" t="s">
        <v>56</v>
      </c>
      <c r="U45" s="91" t="s">
        <v>53</v>
      </c>
      <c r="V45" s="92"/>
      <c r="W45" s="92"/>
      <c r="X45" s="93"/>
      <c r="Y45" s="94" t="s">
        <v>54</v>
      </c>
      <c r="Z45" s="93"/>
      <c r="AA45" s="91" t="s">
        <v>55</v>
      </c>
      <c r="AB45" s="95"/>
      <c r="AC45" s="96"/>
    </row>
    <row r="46" spans="1:29" ht="15.75">
      <c r="I46" s="97"/>
      <c r="J46" s="247"/>
      <c r="K46" s="248"/>
      <c r="L46" s="248"/>
      <c r="M46" s="249"/>
      <c r="N46" s="245"/>
      <c r="O46" s="246"/>
      <c r="P46" s="98"/>
      <c r="Q46" s="99"/>
      <c r="R46" s="100"/>
      <c r="T46" s="97"/>
      <c r="U46" s="247"/>
      <c r="V46" s="248"/>
      <c r="W46" s="248"/>
      <c r="X46" s="249"/>
      <c r="Y46" s="245"/>
      <c r="Z46" s="246"/>
      <c r="AA46" s="98"/>
      <c r="AB46" s="99"/>
      <c r="AC46" s="100"/>
    </row>
    <row r="47" spans="1:29">
      <c r="I47" s="90" t="s">
        <v>47</v>
      </c>
      <c r="J47" s="90" t="s">
        <v>57</v>
      </c>
      <c r="K47" s="101" t="s">
        <v>48</v>
      </c>
      <c r="L47" s="90" t="s">
        <v>49</v>
      </c>
      <c r="M47" s="90" t="s">
        <v>50</v>
      </c>
      <c r="N47" s="94" t="s">
        <v>7</v>
      </c>
      <c r="O47" s="93"/>
      <c r="P47" s="90" t="s">
        <v>51</v>
      </c>
      <c r="Q47" s="91" t="s">
        <v>52</v>
      </c>
      <c r="R47" s="93"/>
      <c r="T47" s="90" t="s">
        <v>47</v>
      </c>
      <c r="U47" s="90" t="s">
        <v>57</v>
      </c>
      <c r="V47" s="101" t="s">
        <v>48</v>
      </c>
      <c r="W47" s="90" t="s">
        <v>49</v>
      </c>
      <c r="X47" s="90" t="s">
        <v>50</v>
      </c>
      <c r="Y47" s="94" t="s">
        <v>7</v>
      </c>
      <c r="Z47" s="93"/>
      <c r="AA47" s="90" t="s">
        <v>51</v>
      </c>
      <c r="AB47" s="91" t="s">
        <v>52</v>
      </c>
      <c r="AC47" s="93"/>
    </row>
    <row r="48" spans="1:29" ht="15.75">
      <c r="I48" s="102"/>
      <c r="J48" s="103"/>
      <c r="K48" s="104"/>
      <c r="L48" s="103"/>
      <c r="M48" s="105"/>
      <c r="N48" s="252"/>
      <c r="O48" s="253"/>
      <c r="P48" s="97"/>
      <c r="Q48" s="250"/>
      <c r="R48" s="251"/>
      <c r="T48" s="102"/>
      <c r="U48" s="103"/>
      <c r="V48" s="104"/>
      <c r="W48" s="103"/>
      <c r="X48" s="105"/>
      <c r="Y48" s="252"/>
      <c r="Z48" s="253"/>
      <c r="AA48" s="97"/>
      <c r="AB48" s="250"/>
      <c r="AC48" s="251"/>
    </row>
    <row r="49" spans="9:29">
      <c r="I49" s="90" t="s">
        <v>56</v>
      </c>
      <c r="J49" s="91" t="s">
        <v>53</v>
      </c>
      <c r="K49" s="92"/>
      <c r="L49" s="92"/>
      <c r="M49" s="93"/>
      <c r="N49" s="94" t="s">
        <v>54</v>
      </c>
      <c r="O49" s="93"/>
      <c r="P49" s="91" t="s">
        <v>55</v>
      </c>
      <c r="Q49" s="95"/>
      <c r="R49" s="96"/>
      <c r="T49" s="90" t="s">
        <v>56</v>
      </c>
      <c r="U49" s="91" t="s">
        <v>53</v>
      </c>
      <c r="V49" s="92"/>
      <c r="W49" s="92"/>
      <c r="X49" s="93"/>
      <c r="Y49" s="94" t="s">
        <v>54</v>
      </c>
      <c r="Z49" s="93"/>
      <c r="AA49" s="91" t="s">
        <v>55</v>
      </c>
      <c r="AB49" s="95"/>
      <c r="AC49" s="96"/>
    </row>
    <row r="50" spans="9:29" ht="15.75">
      <c r="I50" s="97"/>
      <c r="J50" s="247"/>
      <c r="K50" s="248"/>
      <c r="L50" s="248"/>
      <c r="M50" s="249"/>
      <c r="N50" s="245"/>
      <c r="O50" s="246"/>
      <c r="P50" s="98"/>
      <c r="Q50" s="99"/>
      <c r="R50" s="100"/>
      <c r="T50" s="97"/>
      <c r="U50" s="247"/>
      <c r="V50" s="248"/>
      <c r="W50" s="248"/>
      <c r="X50" s="249"/>
      <c r="Y50" s="245"/>
      <c r="Z50" s="246"/>
      <c r="AA50" s="98"/>
      <c r="AB50" s="99"/>
      <c r="AC50" s="100"/>
    </row>
    <row r="51" spans="9:29">
      <c r="T51" s="255"/>
      <c r="U51" s="255"/>
      <c r="V51" s="256"/>
      <c r="W51" s="255"/>
      <c r="X51" s="255"/>
      <c r="Y51" s="257"/>
      <c r="Z51" s="255"/>
      <c r="AA51" s="255"/>
      <c r="AB51" s="255"/>
      <c r="AC51" s="255"/>
    </row>
    <row r="52" spans="9:29" ht="15.75">
      <c r="T52" s="258"/>
      <c r="U52" s="259"/>
      <c r="V52" s="259"/>
      <c r="W52" s="259"/>
      <c r="X52" s="260"/>
      <c r="Y52" s="261"/>
      <c r="Z52" s="261"/>
      <c r="AA52" s="262"/>
      <c r="AB52" s="263"/>
      <c r="AC52" s="263"/>
    </row>
    <row r="53" spans="9:29">
      <c r="T53" s="255"/>
      <c r="U53" s="255"/>
      <c r="V53" s="255"/>
      <c r="W53" s="255"/>
      <c r="X53" s="255"/>
      <c r="Y53" s="257"/>
      <c r="Z53" s="255"/>
      <c r="AA53" s="255"/>
      <c r="AB53" s="255"/>
      <c r="AC53" s="255"/>
    </row>
    <row r="54" spans="9:29" ht="15.75">
      <c r="T54" s="262"/>
      <c r="U54" s="264"/>
      <c r="V54" s="264"/>
      <c r="W54" s="264"/>
      <c r="X54" s="264"/>
      <c r="Y54" s="265"/>
      <c r="Z54" s="265"/>
      <c r="AA54" s="262"/>
      <c r="AB54" s="262"/>
      <c r="AC54" s="262"/>
    </row>
  </sheetData>
  <sheetProtection password="D042" sheet="1" objects="1" scenarios="1"/>
  <mergeCells count="25">
    <mergeCell ref="U14:X14"/>
    <mergeCell ref="Y14:Z14"/>
    <mergeCell ref="Y16:Z16"/>
    <mergeCell ref="AB16:AC16"/>
    <mergeCell ref="U18:X18"/>
    <mergeCell ref="Y18:Z18"/>
    <mergeCell ref="Y3:Z3"/>
    <mergeCell ref="AB3:AC3"/>
    <mergeCell ref="AB7:AC7"/>
    <mergeCell ref="Y12:Z12"/>
    <mergeCell ref="AB12:AC12"/>
    <mergeCell ref="A7:D7"/>
    <mergeCell ref="E7:G7"/>
    <mergeCell ref="A9:C9"/>
    <mergeCell ref="N3:O3"/>
    <mergeCell ref="Q3:R3"/>
    <mergeCell ref="Q7:R7"/>
    <mergeCell ref="Q12:R12"/>
    <mergeCell ref="N12:O12"/>
    <mergeCell ref="N18:O18"/>
    <mergeCell ref="J18:M18"/>
    <mergeCell ref="Q16:R16"/>
    <mergeCell ref="N16:O16"/>
    <mergeCell ref="N14:O14"/>
    <mergeCell ref="J14:M14"/>
  </mergeCells>
  <phoneticPr fontId="3" type="noConversion"/>
  <pageMargins left="0.59055118110236227" right="0.35433070866141736" top="0.98425196850393704" bottom="0.78740157480314965" header="0.51181102362204722" footer="0.51181102362204722"/>
  <pageSetup paperSize="9" scale="90" orientation="portrait" r:id="rId1"/>
  <headerFooter alignWithMargins="0"/>
  <colBreaks count="1" manualBreakCount="1">
    <brk id="7" max="1048575" man="1"/>
  </col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C58"/>
  <sheetViews>
    <sheetView workbookViewId="0">
      <selection activeCell="B17" sqref="B17"/>
    </sheetView>
  </sheetViews>
  <sheetFormatPr defaultRowHeight="12.75"/>
  <cols>
    <col min="1" max="1" width="25" customWidth="1"/>
    <col min="2" max="2" width="13.28515625" customWidth="1"/>
    <col min="3" max="3" width="12.42578125" customWidth="1"/>
    <col min="4" max="4" width="13.5703125" customWidth="1"/>
    <col min="5" max="5" width="11" customWidth="1"/>
    <col min="6" max="6" width="11.7109375" customWidth="1"/>
    <col min="7" max="7" width="10.42578125" bestFit="1" customWidth="1"/>
    <col min="8" max="8" width="4.5703125" customWidth="1"/>
    <col min="9" max="9" width="10.42578125" customWidth="1"/>
    <col min="11" max="11" width="12.140625" customWidth="1"/>
    <col min="12" max="12" width="3.42578125" customWidth="1"/>
    <col min="13" max="13" width="8.85546875" customWidth="1"/>
    <col min="20" max="20" width="10.42578125" customWidth="1"/>
    <col min="22" max="22" width="12.140625" customWidth="1"/>
    <col min="23" max="23" width="3.42578125" customWidth="1"/>
    <col min="24" max="24" width="8.85546875" customWidth="1"/>
    <col min="29" max="29" width="7.140625" customWidth="1"/>
  </cols>
  <sheetData>
    <row r="1" spans="1:29" ht="15.75">
      <c r="A1" s="2" t="s">
        <v>1</v>
      </c>
      <c r="I1" s="2" t="s">
        <v>1</v>
      </c>
      <c r="J1" s="138"/>
      <c r="K1" s="138"/>
      <c r="L1" s="138"/>
      <c r="M1" s="138"/>
      <c r="N1" s="139"/>
      <c r="O1" s="138"/>
      <c r="P1" s="138"/>
      <c r="Q1" s="138"/>
      <c r="R1" s="138"/>
      <c r="T1" s="2" t="s">
        <v>1</v>
      </c>
      <c r="U1" s="110"/>
      <c r="V1" s="110"/>
      <c r="W1" s="110"/>
      <c r="X1" s="110"/>
      <c r="Y1" s="111"/>
      <c r="Z1" s="110"/>
      <c r="AA1" s="110"/>
      <c r="AB1" s="110"/>
      <c r="AC1" s="110"/>
    </row>
    <row r="2" spans="1:29">
      <c r="I2" s="138"/>
      <c r="J2" s="138"/>
      <c r="K2" s="150"/>
      <c r="L2" s="138"/>
      <c r="M2" s="138"/>
      <c r="N2" s="139"/>
      <c r="O2" s="138"/>
      <c r="P2" s="138"/>
      <c r="Q2" s="138"/>
      <c r="R2" s="138"/>
      <c r="T2" s="138"/>
      <c r="U2" s="138"/>
      <c r="V2" s="150"/>
      <c r="W2" s="138"/>
      <c r="X2" s="138"/>
      <c r="Y2" s="139"/>
      <c r="Z2" s="138"/>
      <c r="AA2" s="138"/>
      <c r="AB2" s="138"/>
      <c r="AC2" s="138"/>
    </row>
    <row r="3" spans="1:29" ht="18">
      <c r="A3" s="1" t="s">
        <v>0</v>
      </c>
      <c r="I3" s="1" t="s">
        <v>0</v>
      </c>
      <c r="J3" s="152"/>
      <c r="K3" s="153"/>
      <c r="L3" s="153"/>
      <c r="M3" s="154"/>
      <c r="N3" s="283"/>
      <c r="O3" s="283"/>
      <c r="P3" s="155"/>
      <c r="Q3" s="284"/>
      <c r="R3" s="284"/>
      <c r="T3" s="1" t="s">
        <v>0</v>
      </c>
      <c r="U3" s="152"/>
      <c r="V3" s="153"/>
      <c r="W3" s="153"/>
      <c r="X3" s="154"/>
      <c r="Y3" s="283"/>
      <c r="Z3" s="283"/>
      <c r="AA3" s="155"/>
      <c r="AB3" s="284"/>
      <c r="AC3" s="284"/>
    </row>
    <row r="4" spans="1:29" ht="15.75">
      <c r="F4" s="122" t="s">
        <v>79</v>
      </c>
      <c r="G4" s="177">
        <v>5</v>
      </c>
      <c r="I4" s="138"/>
      <c r="J4" s="138"/>
      <c r="K4" s="138"/>
      <c r="L4" s="138"/>
      <c r="M4" s="138"/>
      <c r="N4" s="139"/>
      <c r="O4" s="138"/>
      <c r="P4" s="138"/>
      <c r="Q4" s="170"/>
      <c r="R4" s="122" t="s">
        <v>37</v>
      </c>
      <c r="T4" s="138"/>
      <c r="U4" s="138"/>
      <c r="V4" s="138"/>
      <c r="W4" s="138"/>
      <c r="X4" s="138"/>
      <c r="Y4" s="139"/>
      <c r="Z4" s="138"/>
      <c r="AA4" s="138"/>
      <c r="AB4" s="138"/>
      <c r="AC4" s="122" t="s">
        <v>37</v>
      </c>
    </row>
    <row r="5" spans="1:29" ht="15.75">
      <c r="A5" s="285" t="str">
        <f>'Reikningur 1'!A5:G5</f>
        <v xml:space="preserve">Heiti verks: </v>
      </c>
      <c r="B5" s="285"/>
      <c r="C5" s="287"/>
      <c r="D5" s="287"/>
      <c r="E5" s="287"/>
      <c r="F5" s="287"/>
      <c r="G5" s="287"/>
      <c r="H5" s="3"/>
      <c r="I5" s="156" t="str">
        <f>'Grunnur  '!A5</f>
        <v xml:space="preserve">Heiti verks: </v>
      </c>
      <c r="J5" s="158"/>
      <c r="K5" s="158"/>
      <c r="L5" s="158"/>
      <c r="M5" s="158"/>
      <c r="N5" s="178"/>
      <c r="O5" s="178"/>
      <c r="P5" s="156"/>
      <c r="Q5" s="156"/>
      <c r="R5" s="156"/>
      <c r="T5" s="159" t="str">
        <f>'Grunnur  '!$A$5</f>
        <v xml:space="preserve">Heiti verks: </v>
      </c>
      <c r="U5" s="171"/>
      <c r="V5" s="171"/>
      <c r="W5" s="171"/>
      <c r="X5" s="171"/>
      <c r="Y5" s="179"/>
      <c r="Z5" s="179"/>
      <c r="AA5" s="159"/>
      <c r="AB5" s="156"/>
      <c r="AC5" s="156"/>
    </row>
    <row r="6" spans="1:29" ht="15.75">
      <c r="F6" s="42"/>
      <c r="G6" s="121"/>
      <c r="H6" s="42"/>
      <c r="I6" s="138"/>
      <c r="J6" s="138"/>
      <c r="K6" s="150"/>
      <c r="L6" s="138"/>
      <c r="M6" s="138"/>
      <c r="N6" s="139"/>
      <c r="O6" s="138"/>
      <c r="P6" s="138"/>
      <c r="Q6" s="138"/>
      <c r="R6" s="138"/>
      <c r="T6" s="170"/>
      <c r="U6" s="170"/>
      <c r="V6" s="172"/>
      <c r="W6" s="170"/>
      <c r="X6" s="170"/>
      <c r="Y6" s="173"/>
      <c r="Z6" s="170"/>
      <c r="AA6" s="170"/>
      <c r="AB6" s="138"/>
      <c r="AC6" s="138"/>
    </row>
    <row r="7" spans="1:29" ht="15.75">
      <c r="A7" s="285" t="str">
        <f>'Reikningur 1'!A7:D7</f>
        <v xml:space="preserve">Verktaki:  </v>
      </c>
      <c r="B7" s="285"/>
      <c r="C7" s="285"/>
      <c r="D7" s="285"/>
      <c r="E7" s="286" t="str">
        <f>'Reikningur 1'!E7:G7</f>
        <v xml:space="preserve">kt: </v>
      </c>
      <c r="F7" s="286"/>
      <c r="G7" s="286"/>
      <c r="H7" s="4"/>
      <c r="I7" s="160" t="str">
        <f>'Grunnur  '!A7</f>
        <v xml:space="preserve">Verktaki:  </v>
      </c>
      <c r="J7" s="153"/>
      <c r="K7" s="153"/>
      <c r="L7" s="153"/>
      <c r="M7" s="157"/>
      <c r="N7" s="165"/>
      <c r="O7" s="166" t="str">
        <f>Kennitala</f>
        <v xml:space="preserve">kt: </v>
      </c>
      <c r="P7" s="156"/>
      <c r="Q7" s="158"/>
      <c r="R7" s="158"/>
      <c r="T7" s="160" t="str">
        <f>'Grunnur  '!$A$7</f>
        <v xml:space="preserve">Verktaki:  </v>
      </c>
      <c r="U7" s="159"/>
      <c r="V7" s="159"/>
      <c r="W7" s="159"/>
      <c r="X7" s="254"/>
      <c r="Y7" s="166"/>
      <c r="Z7" s="166" t="str">
        <f>Kennitala</f>
        <v xml:space="preserve">kt: </v>
      </c>
      <c r="AA7" s="159"/>
      <c r="AB7" s="284"/>
      <c r="AC7" s="284"/>
    </row>
    <row r="8" spans="1:29" ht="15">
      <c r="F8" s="116">
        <f>TYPE(G6)</f>
        <v>1</v>
      </c>
      <c r="G8" s="116" t="b">
        <f>IF(F8=2,IF(G25&lt;=100%,2,0))</f>
        <v>0</v>
      </c>
      <c r="H8" s="7"/>
      <c r="I8" s="138"/>
      <c r="J8" s="138"/>
      <c r="K8" s="138"/>
      <c r="L8" s="138"/>
      <c r="M8" s="138"/>
      <c r="N8" s="139"/>
      <c r="O8" s="138"/>
      <c r="P8" s="138"/>
      <c r="Q8" s="138"/>
      <c r="R8" s="138"/>
      <c r="T8" s="170"/>
      <c r="U8" s="170"/>
      <c r="V8" s="170"/>
      <c r="W8" s="170"/>
      <c r="X8" s="170"/>
      <c r="Y8" s="173"/>
      <c r="Z8" s="170"/>
      <c r="AA8" s="170"/>
      <c r="AB8" s="138"/>
      <c r="AC8" s="138"/>
    </row>
    <row r="9" spans="1:29" ht="15.75">
      <c r="A9" s="268" t="s">
        <v>2</v>
      </c>
      <c r="B9" s="268"/>
      <c r="C9" s="268"/>
      <c r="D9" s="87" t="s">
        <v>32</v>
      </c>
      <c r="E9" s="88"/>
      <c r="F9" s="89"/>
      <c r="G9" s="89"/>
      <c r="H9" s="64"/>
      <c r="I9" s="164" t="str">
        <f>A9</f>
        <v>Tímabil:</v>
      </c>
      <c r="J9" s="161"/>
      <c r="K9" s="161"/>
      <c r="L9" s="161"/>
      <c r="M9" s="161"/>
      <c r="N9" s="162"/>
      <c r="O9" s="163" t="str">
        <f>D9</f>
        <v>Dagsetn. verkstöðu:</v>
      </c>
      <c r="P9" s="143"/>
      <c r="Q9" s="143"/>
      <c r="R9" s="143"/>
      <c r="T9" s="164" t="str">
        <f>$A$9</f>
        <v>Tímabil:</v>
      </c>
      <c r="U9" s="181"/>
      <c r="V9" s="181"/>
      <c r="W9" s="181"/>
      <c r="X9" s="181"/>
      <c r="Y9" s="163"/>
      <c r="Z9" s="163" t="str">
        <f>$D$9</f>
        <v>Dagsetn. verkstöðu:</v>
      </c>
      <c r="AA9" s="164"/>
      <c r="AB9" s="143"/>
      <c r="AC9" s="143"/>
    </row>
    <row r="10" spans="1:29">
      <c r="H10" s="7"/>
      <c r="I10" s="138"/>
      <c r="J10" s="138"/>
      <c r="K10" s="150"/>
      <c r="L10" s="138"/>
      <c r="M10" s="138"/>
      <c r="N10" s="139"/>
      <c r="O10" s="138"/>
      <c r="P10" s="138"/>
      <c r="Q10" s="138"/>
      <c r="R10" s="138"/>
      <c r="T10" s="138"/>
      <c r="U10" s="138"/>
      <c r="V10" s="150"/>
      <c r="W10" s="138"/>
      <c r="X10" s="138"/>
      <c r="Y10" s="139"/>
      <c r="Z10" s="138"/>
      <c r="AA10" s="138"/>
      <c r="AB10" s="138"/>
      <c r="AC10" s="138"/>
    </row>
    <row r="11" spans="1:29">
      <c r="A11" s="6"/>
      <c r="B11" s="6"/>
      <c r="C11" s="6"/>
      <c r="D11" s="6"/>
      <c r="E11" s="6"/>
      <c r="F11" s="6"/>
      <c r="G11" s="6"/>
      <c r="H11" s="7"/>
      <c r="I11" s="144" t="s">
        <v>47</v>
      </c>
      <c r="J11" s="145" t="s">
        <v>57</v>
      </c>
      <c r="K11" s="146" t="s">
        <v>48</v>
      </c>
      <c r="L11" s="145" t="s">
        <v>49</v>
      </c>
      <c r="M11" s="145" t="s">
        <v>50</v>
      </c>
      <c r="N11" s="147" t="s">
        <v>7</v>
      </c>
      <c r="O11" s="148"/>
      <c r="P11" s="145" t="s">
        <v>51</v>
      </c>
      <c r="Q11" s="149" t="s">
        <v>52</v>
      </c>
      <c r="R11" s="148"/>
      <c r="T11" s="112" t="s">
        <v>47</v>
      </c>
      <c r="U11" s="90" t="s">
        <v>57</v>
      </c>
      <c r="V11" s="101" t="s">
        <v>48</v>
      </c>
      <c r="W11" s="90" t="s">
        <v>49</v>
      </c>
      <c r="X11" s="90" t="s">
        <v>50</v>
      </c>
      <c r="Y11" s="94" t="s">
        <v>7</v>
      </c>
      <c r="Z11" s="93"/>
      <c r="AA11" s="90" t="s">
        <v>51</v>
      </c>
      <c r="AB11" s="91" t="s">
        <v>52</v>
      </c>
      <c r="AC11" s="93"/>
    </row>
    <row r="12" spans="1:29" ht="15.75">
      <c r="A12" s="17"/>
      <c r="B12" s="18" t="s">
        <v>54</v>
      </c>
      <c r="C12" s="18" t="s">
        <v>4</v>
      </c>
      <c r="D12" s="18" t="s">
        <v>9</v>
      </c>
      <c r="E12" s="18" t="s">
        <v>60</v>
      </c>
      <c r="F12" s="18" t="s">
        <v>23</v>
      </c>
      <c r="G12" s="18" t="s">
        <v>13</v>
      </c>
      <c r="H12" s="62"/>
      <c r="I12" s="102"/>
      <c r="J12" s="113"/>
      <c r="K12" s="104"/>
      <c r="L12" s="103"/>
      <c r="M12" s="114"/>
      <c r="N12" s="281"/>
      <c r="O12" s="282"/>
      <c r="P12" s="115"/>
      <c r="Q12" s="277"/>
      <c r="R12" s="278"/>
      <c r="T12" s="102"/>
      <c r="U12" s="113"/>
      <c r="V12" s="104"/>
      <c r="W12" s="103"/>
      <c r="X12" s="114"/>
      <c r="Y12" s="281"/>
      <c r="Z12" s="282"/>
      <c r="AA12" s="115"/>
      <c r="AB12" s="277"/>
      <c r="AC12" s="278"/>
    </row>
    <row r="13" spans="1:29">
      <c r="A13" s="17" t="s">
        <v>3</v>
      </c>
      <c r="B13" s="18" t="s">
        <v>10</v>
      </c>
      <c r="C13" s="18" t="s">
        <v>11</v>
      </c>
      <c r="D13" s="18" t="s">
        <v>20</v>
      </c>
      <c r="E13" s="18" t="s">
        <v>12</v>
      </c>
      <c r="F13" s="18" t="s">
        <v>12</v>
      </c>
      <c r="G13" s="18" t="s">
        <v>12</v>
      </c>
      <c r="H13" s="62"/>
      <c r="I13" s="90" t="s">
        <v>56</v>
      </c>
      <c r="J13" s="91" t="s">
        <v>53</v>
      </c>
      <c r="K13" s="92"/>
      <c r="L13" s="92"/>
      <c r="M13" s="93"/>
      <c r="N13" s="94" t="s">
        <v>54</v>
      </c>
      <c r="O13" s="93"/>
      <c r="P13" s="91" t="s">
        <v>55</v>
      </c>
      <c r="Q13" s="95"/>
      <c r="R13" s="96"/>
      <c r="T13" s="90" t="s">
        <v>56</v>
      </c>
      <c r="U13" s="91" t="s">
        <v>53</v>
      </c>
      <c r="V13" s="92"/>
      <c r="W13" s="92"/>
      <c r="X13" s="93"/>
      <c r="Y13" s="94" t="s">
        <v>54</v>
      </c>
      <c r="Z13" s="93"/>
      <c r="AA13" s="91" t="s">
        <v>55</v>
      </c>
      <c r="AB13" s="95"/>
      <c r="AC13" s="96"/>
    </row>
    <row r="14" spans="1:29" ht="15.75">
      <c r="A14" s="19"/>
      <c r="B14" s="20"/>
      <c r="C14" s="21"/>
      <c r="D14" s="22">
        <f>1-Fast_gjald_hlutfall</f>
        <v>1</v>
      </c>
      <c r="E14" s="20"/>
      <c r="F14" s="20"/>
      <c r="G14" s="20"/>
      <c r="H14" s="62"/>
      <c r="I14" s="97"/>
      <c r="J14" s="274"/>
      <c r="K14" s="275"/>
      <c r="L14" s="275"/>
      <c r="M14" s="276"/>
      <c r="N14" s="272"/>
      <c r="O14" s="273"/>
      <c r="P14" s="98"/>
      <c r="Q14" s="99"/>
      <c r="R14" s="100"/>
      <c r="T14" s="97"/>
      <c r="U14" s="274"/>
      <c r="V14" s="275"/>
      <c r="W14" s="275"/>
      <c r="X14" s="276"/>
      <c r="Y14" s="272"/>
      <c r="Z14" s="273"/>
      <c r="AA14" s="98"/>
      <c r="AB14" s="99"/>
      <c r="AC14" s="100"/>
    </row>
    <row r="15" spans="1:29">
      <c r="A15" s="5"/>
      <c r="B15" s="77"/>
      <c r="D15" s="3"/>
      <c r="E15" s="3"/>
      <c r="F15" s="3"/>
      <c r="I15" s="90" t="s">
        <v>47</v>
      </c>
      <c r="J15" s="90" t="s">
        <v>57</v>
      </c>
      <c r="K15" s="101" t="s">
        <v>48</v>
      </c>
      <c r="L15" s="90" t="s">
        <v>49</v>
      </c>
      <c r="M15" s="90" t="s">
        <v>50</v>
      </c>
      <c r="N15" s="94" t="s">
        <v>7</v>
      </c>
      <c r="O15" s="93"/>
      <c r="P15" s="90" t="s">
        <v>51</v>
      </c>
      <c r="Q15" s="91" t="s">
        <v>52</v>
      </c>
      <c r="R15" s="93"/>
      <c r="T15" s="90" t="s">
        <v>47</v>
      </c>
      <c r="U15" s="90" t="s">
        <v>57</v>
      </c>
      <c r="V15" s="101" t="s">
        <v>48</v>
      </c>
      <c r="W15" s="90" t="s">
        <v>49</v>
      </c>
      <c r="X15" s="90" t="s">
        <v>50</v>
      </c>
      <c r="Y15" s="94" t="s">
        <v>7</v>
      </c>
      <c r="Z15" s="93"/>
      <c r="AA15" s="90" t="s">
        <v>51</v>
      </c>
      <c r="AB15" s="91" t="s">
        <v>52</v>
      </c>
      <c r="AC15" s="93"/>
    </row>
    <row r="16" spans="1:29" ht="15.75">
      <c r="A16" s="5" t="str">
        <f>'Grunnur  '!A16</f>
        <v>92.1 Færðargreining</v>
      </c>
      <c r="B16" s="118"/>
      <c r="C16" s="8">
        <f>Smábíll_einv</f>
        <v>0</v>
      </c>
      <c r="D16" s="8">
        <f>C16*B16*$D$14</f>
        <v>0</v>
      </c>
      <c r="E16" s="8">
        <f>B16+'Reikningur 4'!E16</f>
        <v>0</v>
      </c>
      <c r="F16" s="8">
        <f>D16+'Reikningur 4'!F16</f>
        <v>0</v>
      </c>
      <c r="G16" s="13" t="str">
        <f>IF(F16=0," ",E16/'Grunnur  '!C16)</f>
        <v xml:space="preserve"> </v>
      </c>
      <c r="H16" s="13"/>
      <c r="I16" s="102"/>
      <c r="J16" s="103"/>
      <c r="K16" s="104"/>
      <c r="L16" s="103"/>
      <c r="M16" s="105"/>
      <c r="N16" s="279"/>
      <c r="O16" s="280"/>
      <c r="P16" s="97"/>
      <c r="Q16" s="277"/>
      <c r="R16" s="278"/>
      <c r="T16" s="102"/>
      <c r="U16" s="103"/>
      <c r="V16" s="104"/>
      <c r="W16" s="103"/>
      <c r="X16" s="105"/>
      <c r="Y16" s="279"/>
      <c r="Z16" s="280"/>
      <c r="AA16" s="97"/>
      <c r="AB16" s="277"/>
      <c r="AC16" s="278"/>
    </row>
    <row r="17" spans="1:29">
      <c r="A17" s="5" t="str">
        <f>'Grunnur  '!A17</f>
        <v>92.21 Snjómokstur og hálkuv.</v>
      </c>
      <c r="B17" s="189"/>
      <c r="C17" s="8">
        <f>Vörubíll_mokstur_einv</f>
        <v>0</v>
      </c>
      <c r="D17" s="8">
        <f>C17*B17*$D$14</f>
        <v>0</v>
      </c>
      <c r="E17" s="8">
        <f>B17+'Reikningur 4'!E17</f>
        <v>0</v>
      </c>
      <c r="F17" s="8">
        <f>D17+'Reikningur 4'!F17</f>
        <v>0</v>
      </c>
      <c r="G17" s="13" t="str">
        <f>IF(F17=0," ",E17/'Grunnur  '!C17)</f>
        <v xml:space="preserve"> </v>
      </c>
      <c r="H17" s="13"/>
      <c r="I17" s="90" t="s">
        <v>56</v>
      </c>
      <c r="J17" s="91" t="s">
        <v>53</v>
      </c>
      <c r="K17" s="92"/>
      <c r="L17" s="92"/>
      <c r="M17" s="93"/>
      <c r="N17" s="94" t="s">
        <v>54</v>
      </c>
      <c r="O17" s="93"/>
      <c r="P17" s="91" t="s">
        <v>55</v>
      </c>
      <c r="Q17" s="95"/>
      <c r="R17" s="96"/>
      <c r="T17" s="90" t="s">
        <v>56</v>
      </c>
      <c r="U17" s="91" t="s">
        <v>53</v>
      </c>
      <c r="V17" s="92"/>
      <c r="W17" s="92"/>
      <c r="X17" s="93"/>
      <c r="Y17" s="94" t="s">
        <v>54</v>
      </c>
      <c r="Z17" s="93"/>
      <c r="AA17" s="91" t="s">
        <v>55</v>
      </c>
      <c r="AB17" s="95"/>
      <c r="AC17" s="96"/>
    </row>
    <row r="18" spans="1:29" ht="15.75">
      <c r="A18" s="5" t="str">
        <f>'Grunnur  '!A18</f>
        <v>92.22 Upprif með undirtönn</v>
      </c>
      <c r="B18" s="118"/>
      <c r="C18" s="8">
        <f>Vörubíll_undirtönn_einv</f>
        <v>0</v>
      </c>
      <c r="D18" s="8">
        <f t="shared" ref="D18:D24" si="0">C18*B18*$D$14</f>
        <v>0</v>
      </c>
      <c r="E18" s="8">
        <f>B18+'Reikningur 4'!E18</f>
        <v>0</v>
      </c>
      <c r="F18" s="8">
        <f>D18+'Reikningur 4'!F18</f>
        <v>0</v>
      </c>
      <c r="G18" s="13" t="str">
        <f>IF(F18=0," ",E18/'Grunnur  '!C18)</f>
        <v xml:space="preserve"> </v>
      </c>
      <c r="H18" s="13"/>
      <c r="I18" s="97"/>
      <c r="J18" s="274"/>
      <c r="K18" s="275"/>
      <c r="L18" s="275"/>
      <c r="M18" s="276"/>
      <c r="N18" s="272"/>
      <c r="O18" s="273"/>
      <c r="P18" s="98"/>
      <c r="Q18" s="99"/>
      <c r="R18" s="100"/>
      <c r="T18" s="97"/>
      <c r="U18" s="274"/>
      <c r="V18" s="275"/>
      <c r="W18" s="275"/>
      <c r="X18" s="276"/>
      <c r="Y18" s="272"/>
      <c r="Z18" s="273"/>
      <c r="AA18" s="98"/>
      <c r="AB18" s="99"/>
      <c r="AC18" s="100"/>
    </row>
    <row r="19" spans="1:29">
      <c r="A19" s="5" t="str">
        <f>'Grunnur  '!A19</f>
        <v>92.23 Lausakeyrsla vörub.</v>
      </c>
      <c r="B19" s="118"/>
      <c r="C19" s="8">
        <f>Vinnuvél_1_einv</f>
        <v>0</v>
      </c>
      <c r="D19" s="8">
        <f t="shared" si="0"/>
        <v>0</v>
      </c>
      <c r="E19" s="8">
        <f>B19+'Reikningur 4'!E19</f>
        <v>0</v>
      </c>
      <c r="F19" s="8">
        <f>D19+'Reikningur 4'!F19</f>
        <v>0</v>
      </c>
      <c r="G19" s="13" t="str">
        <f>IF(F19=0," ",E19/'Grunnur  '!C19)</f>
        <v xml:space="preserve"> </v>
      </c>
      <c r="H19" s="13"/>
      <c r="I19" s="90" t="s">
        <v>47</v>
      </c>
      <c r="J19" s="90" t="s">
        <v>57</v>
      </c>
      <c r="K19" s="101" t="s">
        <v>48</v>
      </c>
      <c r="L19" s="90" t="s">
        <v>49</v>
      </c>
      <c r="M19" s="90" t="s">
        <v>50</v>
      </c>
      <c r="N19" s="94" t="s">
        <v>7</v>
      </c>
      <c r="O19" s="93"/>
      <c r="P19" s="90" t="s">
        <v>51</v>
      </c>
      <c r="Q19" s="91" t="s">
        <v>52</v>
      </c>
      <c r="R19" s="93"/>
      <c r="T19" s="90" t="s">
        <v>47</v>
      </c>
      <c r="U19" s="90" t="s">
        <v>57</v>
      </c>
      <c r="V19" s="101" t="s">
        <v>48</v>
      </c>
      <c r="W19" s="90" t="s">
        <v>49</v>
      </c>
      <c r="X19" s="90" t="s">
        <v>50</v>
      </c>
      <c r="Y19" s="94" t="s">
        <v>7</v>
      </c>
      <c r="Z19" s="93"/>
      <c r="AA19" s="90" t="s">
        <v>51</v>
      </c>
      <c r="AB19" s="91" t="s">
        <v>52</v>
      </c>
      <c r="AC19" s="93"/>
    </row>
    <row r="20" spans="1:29" ht="15.75">
      <c r="A20" s="5" t="str">
        <f>'Grunnur  '!A20</f>
        <v>92.3 Snjómokstur með vinnuv.</v>
      </c>
      <c r="B20" s="118"/>
      <c r="C20" s="8">
        <f>Vinnuvél_2_einv</f>
        <v>0</v>
      </c>
      <c r="D20" s="8">
        <f t="shared" si="0"/>
        <v>0</v>
      </c>
      <c r="E20" s="8">
        <f>B20+'Reikningur 4'!E20</f>
        <v>0</v>
      </c>
      <c r="F20" s="8">
        <f>D20+'Reikningur 4'!F20</f>
        <v>0</v>
      </c>
      <c r="G20" s="13" t="str">
        <f>IF(F20=0," ",E20/'Grunnur  '!C20)</f>
        <v xml:space="preserve"> </v>
      </c>
      <c r="H20" s="13"/>
      <c r="I20" s="102"/>
      <c r="J20" s="103"/>
      <c r="K20" s="104"/>
      <c r="L20" s="103"/>
      <c r="M20" s="105"/>
      <c r="N20" s="252"/>
      <c r="O20" s="253"/>
      <c r="P20" s="97"/>
      <c r="Q20" s="250"/>
      <c r="R20" s="251"/>
      <c r="T20" s="102"/>
      <c r="U20" s="103"/>
      <c r="V20" s="104"/>
      <c r="W20" s="103"/>
      <c r="X20" s="105"/>
      <c r="Y20" s="252"/>
      <c r="Z20" s="253"/>
      <c r="AA20" s="97"/>
      <c r="AB20" s="250"/>
      <c r="AC20" s="251"/>
    </row>
    <row r="21" spans="1:29">
      <c r="A21" s="5" t="str">
        <f>'Grunnur  '!A21</f>
        <v xml:space="preserve">92.8 Biðtími </v>
      </c>
      <c r="B21" s="118"/>
      <c r="C21" s="8">
        <f>Vinnuvél_3_einv</f>
        <v>0</v>
      </c>
      <c r="D21" s="8">
        <f t="shared" si="0"/>
        <v>0</v>
      </c>
      <c r="E21" s="8">
        <f>B21+'Reikningur 4'!E21</f>
        <v>0</v>
      </c>
      <c r="F21" s="8">
        <f>D21+'Reikningur 4'!F21</f>
        <v>0</v>
      </c>
      <c r="G21" s="13" t="str">
        <f>IF(F21=0," ",E21/'Grunnur  '!C21)</f>
        <v xml:space="preserve"> </v>
      </c>
      <c r="H21" s="13"/>
      <c r="I21" s="90" t="s">
        <v>56</v>
      </c>
      <c r="J21" s="91" t="s">
        <v>53</v>
      </c>
      <c r="K21" s="92"/>
      <c r="L21" s="92"/>
      <c r="M21" s="93"/>
      <c r="N21" s="94" t="s">
        <v>54</v>
      </c>
      <c r="O21" s="93"/>
      <c r="P21" s="91" t="s">
        <v>55</v>
      </c>
      <c r="Q21" s="95"/>
      <c r="R21" s="96"/>
      <c r="T21" s="90" t="s">
        <v>56</v>
      </c>
      <c r="U21" s="91" t="s">
        <v>53</v>
      </c>
      <c r="V21" s="92"/>
      <c r="W21" s="92"/>
      <c r="X21" s="93"/>
      <c r="Y21" s="94" t="s">
        <v>54</v>
      </c>
      <c r="Z21" s="93"/>
      <c r="AA21" s="91" t="s">
        <v>55</v>
      </c>
      <c r="AB21" s="95"/>
      <c r="AC21" s="96"/>
    </row>
    <row r="22" spans="1:29" ht="15.75">
      <c r="A22" s="5">
        <f>'Grunnur  '!A22</f>
        <v>0</v>
      </c>
      <c r="B22" s="118"/>
      <c r="C22" s="8">
        <f>Vinnuvél_4_einv</f>
        <v>0</v>
      </c>
      <c r="D22" s="8">
        <f t="shared" si="0"/>
        <v>0</v>
      </c>
      <c r="E22" s="8">
        <f>B22+'Reikningur 4'!E22</f>
        <v>0</v>
      </c>
      <c r="F22" s="8">
        <f>D22+'Reikningur 4'!F22</f>
        <v>0</v>
      </c>
      <c r="G22" s="13" t="str">
        <f>IF(F22=0," ",E22/'Grunnur  '!C22)</f>
        <v xml:space="preserve"> </v>
      </c>
      <c r="H22" s="13"/>
      <c r="I22" s="97"/>
      <c r="J22" s="247"/>
      <c r="K22" s="248"/>
      <c r="L22" s="248"/>
      <c r="M22" s="249"/>
      <c r="N22" s="245"/>
      <c r="O22" s="246"/>
      <c r="P22" s="98"/>
      <c r="Q22" s="99"/>
      <c r="R22" s="100"/>
      <c r="T22" s="97"/>
      <c r="U22" s="247"/>
      <c r="V22" s="248"/>
      <c r="W22" s="248"/>
      <c r="X22" s="249"/>
      <c r="Y22" s="245"/>
      <c r="Z22" s="246"/>
      <c r="AA22" s="98"/>
      <c r="AB22" s="99"/>
      <c r="AC22" s="100"/>
    </row>
    <row r="23" spans="1:29">
      <c r="A23" s="5">
        <f>'Grunnur  '!A23</f>
        <v>0</v>
      </c>
      <c r="B23" s="118"/>
      <c r="C23" s="8">
        <f>Biðtími_smábíll_einv</f>
        <v>0</v>
      </c>
      <c r="D23" s="8">
        <f t="shared" si="0"/>
        <v>0</v>
      </c>
      <c r="E23" s="8">
        <f>B23+'Reikningur 4'!E23</f>
        <v>0</v>
      </c>
      <c r="F23" s="8">
        <f>D23+'Reikningur 4'!F23</f>
        <v>0</v>
      </c>
      <c r="G23" s="13" t="str">
        <f>IF(F23=0," ",E23/'Grunnur  '!C23)</f>
        <v xml:space="preserve"> </v>
      </c>
      <c r="H23" s="13"/>
      <c r="I23" s="90" t="s">
        <v>47</v>
      </c>
      <c r="J23" s="90" t="s">
        <v>57</v>
      </c>
      <c r="K23" s="101" t="s">
        <v>48</v>
      </c>
      <c r="L23" s="90" t="s">
        <v>49</v>
      </c>
      <c r="M23" s="90" t="s">
        <v>50</v>
      </c>
      <c r="N23" s="94" t="s">
        <v>7</v>
      </c>
      <c r="O23" s="93"/>
      <c r="P23" s="90" t="s">
        <v>51</v>
      </c>
      <c r="Q23" s="91" t="s">
        <v>52</v>
      </c>
      <c r="R23" s="93"/>
      <c r="T23" s="90" t="s">
        <v>47</v>
      </c>
      <c r="U23" s="90" t="s">
        <v>57</v>
      </c>
      <c r="V23" s="101" t="s">
        <v>48</v>
      </c>
      <c r="W23" s="90" t="s">
        <v>49</v>
      </c>
      <c r="X23" s="90" t="s">
        <v>50</v>
      </c>
      <c r="Y23" s="94" t="s">
        <v>7</v>
      </c>
      <c r="Z23" s="93"/>
      <c r="AA23" s="90" t="s">
        <v>51</v>
      </c>
      <c r="AB23" s="91" t="s">
        <v>52</v>
      </c>
      <c r="AC23" s="93"/>
    </row>
    <row r="24" spans="1:29" ht="15.75">
      <c r="A24" s="5">
        <f>'Grunnur  '!A24</f>
        <v>0</v>
      </c>
      <c r="B24" s="118"/>
      <c r="C24" s="8">
        <f>Biðtími_vörubíll_einv</f>
        <v>0</v>
      </c>
      <c r="D24" s="8">
        <f t="shared" si="0"/>
        <v>0</v>
      </c>
      <c r="E24" s="8">
        <f>B24+'Reikningur 4'!E24</f>
        <v>0</v>
      </c>
      <c r="F24" s="8">
        <f>D24+'Reikningur 4'!F24</f>
        <v>0</v>
      </c>
      <c r="G24" s="13" t="str">
        <f>IF(F24=0," ",E24/'Grunnur  '!C24)</f>
        <v xml:space="preserve"> </v>
      </c>
      <c r="H24" s="13"/>
      <c r="I24" s="102"/>
      <c r="J24" s="103"/>
      <c r="K24" s="104"/>
      <c r="L24" s="103"/>
      <c r="M24" s="105"/>
      <c r="N24" s="252"/>
      <c r="O24" s="253"/>
      <c r="P24" s="97"/>
      <c r="Q24" s="250"/>
      <c r="R24" s="251"/>
      <c r="T24" s="102"/>
      <c r="U24" s="103"/>
      <c r="V24" s="104"/>
      <c r="W24" s="103"/>
      <c r="X24" s="105"/>
      <c r="Y24" s="252"/>
      <c r="Z24" s="253"/>
      <c r="AA24" s="97"/>
      <c r="AB24" s="250"/>
      <c r="AC24" s="251"/>
    </row>
    <row r="25" spans="1:29" ht="13.5" thickBot="1">
      <c r="A25" s="29" t="s">
        <v>19</v>
      </c>
      <c r="B25" s="23"/>
      <c r="C25" s="23"/>
      <c r="D25" s="25">
        <f>SUM(D16:D24)</f>
        <v>0</v>
      </c>
      <c r="E25" s="23"/>
      <c r="F25" s="23">
        <f>SUM(F16:F24)</f>
        <v>0</v>
      </c>
      <c r="G25" s="26" t="e">
        <f>(F25/D14)/Heildarupphæð</f>
        <v>#DIV/0!</v>
      </c>
      <c r="H25" s="63"/>
      <c r="I25" s="90" t="s">
        <v>56</v>
      </c>
      <c r="J25" s="91" t="s">
        <v>53</v>
      </c>
      <c r="K25" s="92"/>
      <c r="L25" s="92"/>
      <c r="M25" s="93"/>
      <c r="N25" s="94" t="s">
        <v>54</v>
      </c>
      <c r="O25" s="93"/>
      <c r="P25" s="91" t="s">
        <v>55</v>
      </c>
      <c r="Q25" s="95"/>
      <c r="R25" s="96"/>
      <c r="T25" s="90" t="s">
        <v>56</v>
      </c>
      <c r="U25" s="91" t="s">
        <v>53</v>
      </c>
      <c r="V25" s="92"/>
      <c r="W25" s="92"/>
      <c r="X25" s="93"/>
      <c r="Y25" s="94" t="s">
        <v>54</v>
      </c>
      <c r="Z25" s="93"/>
      <c r="AA25" s="91" t="s">
        <v>55</v>
      </c>
      <c r="AB25" s="95"/>
      <c r="AC25" s="96"/>
    </row>
    <row r="26" spans="1:29" ht="16.5" thickTop="1">
      <c r="B26" s="10"/>
      <c r="C26" s="11"/>
      <c r="D26" s="12"/>
      <c r="E26" s="10"/>
      <c r="F26" s="10"/>
      <c r="G26" s="10"/>
      <c r="H26" s="10"/>
      <c r="I26" s="97"/>
      <c r="J26" s="247"/>
      <c r="K26" s="248"/>
      <c r="L26" s="248"/>
      <c r="M26" s="249"/>
      <c r="N26" s="245"/>
      <c r="O26" s="246"/>
      <c r="P26" s="98"/>
      <c r="Q26" s="99"/>
      <c r="R26" s="100"/>
      <c r="T26" s="97"/>
      <c r="U26" s="247"/>
      <c r="V26" s="248"/>
      <c r="W26" s="248"/>
      <c r="X26" s="249"/>
      <c r="Y26" s="245"/>
      <c r="Z26" s="246"/>
      <c r="AA26" s="98"/>
      <c r="AB26" s="99"/>
      <c r="AC26" s="100"/>
    </row>
    <row r="27" spans="1:29">
      <c r="G27" s="13"/>
      <c r="H27" s="13"/>
      <c r="I27" s="90" t="s">
        <v>47</v>
      </c>
      <c r="J27" s="90" t="s">
        <v>57</v>
      </c>
      <c r="K27" s="101" t="s">
        <v>48</v>
      </c>
      <c r="L27" s="90" t="s">
        <v>49</v>
      </c>
      <c r="M27" s="90" t="s">
        <v>50</v>
      </c>
      <c r="N27" s="94" t="s">
        <v>7</v>
      </c>
      <c r="O27" s="93"/>
      <c r="P27" s="90" t="s">
        <v>51</v>
      </c>
      <c r="Q27" s="91" t="s">
        <v>52</v>
      </c>
      <c r="R27" s="93"/>
      <c r="T27" s="90" t="s">
        <v>47</v>
      </c>
      <c r="U27" s="90" t="s">
        <v>57</v>
      </c>
      <c r="V27" s="101" t="s">
        <v>48</v>
      </c>
      <c r="W27" s="90" t="s">
        <v>49</v>
      </c>
      <c r="X27" s="90" t="s">
        <v>50</v>
      </c>
      <c r="Y27" s="94" t="s">
        <v>7</v>
      </c>
      <c r="Z27" s="93"/>
      <c r="AA27" s="90" t="s">
        <v>51</v>
      </c>
      <c r="AB27" s="91" t="s">
        <v>52</v>
      </c>
      <c r="AC27" s="93"/>
    </row>
    <row r="28" spans="1:29" ht="15.75">
      <c r="A28" s="41" t="s">
        <v>22</v>
      </c>
      <c r="B28" s="107"/>
      <c r="I28" s="102"/>
      <c r="J28" s="103"/>
      <c r="K28" s="104"/>
      <c r="L28" s="103"/>
      <c r="M28" s="105"/>
      <c r="N28" s="252"/>
      <c r="O28" s="253"/>
      <c r="P28" s="97"/>
      <c r="Q28" s="98"/>
      <c r="R28" s="106"/>
      <c r="T28" s="102"/>
      <c r="U28" s="103"/>
      <c r="V28" s="104"/>
      <c r="W28" s="103"/>
      <c r="X28" s="105"/>
      <c r="Y28" s="252"/>
      <c r="Z28" s="253"/>
      <c r="AA28" s="97"/>
      <c r="AB28" s="98"/>
      <c r="AC28" s="106"/>
    </row>
    <row r="29" spans="1:29">
      <c r="I29" s="90" t="s">
        <v>56</v>
      </c>
      <c r="J29" s="91" t="s">
        <v>53</v>
      </c>
      <c r="K29" s="92"/>
      <c r="L29" s="92"/>
      <c r="M29" s="93"/>
      <c r="N29" s="94" t="s">
        <v>54</v>
      </c>
      <c r="O29" s="93"/>
      <c r="P29" s="91" t="s">
        <v>55</v>
      </c>
      <c r="Q29" s="95"/>
      <c r="R29" s="96"/>
      <c r="T29" s="90" t="s">
        <v>56</v>
      </c>
      <c r="U29" s="91" t="s">
        <v>53</v>
      </c>
      <c r="V29" s="92"/>
      <c r="W29" s="92"/>
      <c r="X29" s="93"/>
      <c r="Y29" s="94" t="s">
        <v>54</v>
      </c>
      <c r="Z29" s="93"/>
      <c r="AA29" s="91" t="s">
        <v>55</v>
      </c>
      <c r="AB29" s="95"/>
      <c r="AC29" s="96"/>
    </row>
    <row r="30" spans="1:29" ht="15.75">
      <c r="A30" s="43" t="s">
        <v>9</v>
      </c>
      <c r="B30" s="44" t="s">
        <v>26</v>
      </c>
      <c r="C30" s="44" t="s">
        <v>27</v>
      </c>
      <c r="D30" s="44" t="s">
        <v>24</v>
      </c>
      <c r="E30" s="240" t="s">
        <v>76</v>
      </c>
      <c r="F30" s="240" t="s">
        <v>78</v>
      </c>
      <c r="I30" s="97"/>
      <c r="J30" s="247"/>
      <c r="K30" s="248"/>
      <c r="L30" s="248"/>
      <c r="M30" s="249"/>
      <c r="N30" s="245"/>
      <c r="O30" s="246"/>
      <c r="P30" s="98"/>
      <c r="Q30" s="99"/>
      <c r="R30" s="100"/>
      <c r="T30" s="97"/>
      <c r="U30" s="247"/>
      <c r="V30" s="248"/>
      <c r="W30" s="248"/>
      <c r="X30" s="249"/>
      <c r="Y30" s="245"/>
      <c r="Z30" s="246"/>
      <c r="AA30" s="98"/>
      <c r="AB30" s="99"/>
      <c r="AC30" s="100"/>
    </row>
    <row r="31" spans="1:29">
      <c r="A31" s="243" t="str">
        <f>IF(Fast_gjald_hlutfall=0.2,"Breytilegur kostnaður 80 %",IF(Fast_gjald_hlutfall=0.25,"Breytilegur kostnaður 75 %",IF(Fast_gjald_hlutfall=0.3,"Breytilegur kostnaður 70 %","Villa leiðr. breytil kostn.")))</f>
        <v>Villa leiðr. breytil kostn.</v>
      </c>
      <c r="B31" s="14">
        <f>F25</f>
        <v>0</v>
      </c>
      <c r="C31" s="14">
        <f>'Reikningur 4'!F25</f>
        <v>0</v>
      </c>
      <c r="D31" s="14">
        <f>B31-C31</f>
        <v>0</v>
      </c>
      <c r="I31" s="90" t="s">
        <v>47</v>
      </c>
      <c r="J31" s="90" t="s">
        <v>57</v>
      </c>
      <c r="K31" s="101" t="s">
        <v>48</v>
      </c>
      <c r="L31" s="90" t="s">
        <v>49</v>
      </c>
      <c r="M31" s="90" t="s">
        <v>50</v>
      </c>
      <c r="N31" s="94" t="s">
        <v>7</v>
      </c>
      <c r="O31" s="93"/>
      <c r="P31" s="90" t="s">
        <v>51</v>
      </c>
      <c r="Q31" s="91" t="s">
        <v>52</v>
      </c>
      <c r="R31" s="93"/>
      <c r="T31" s="90" t="s">
        <v>47</v>
      </c>
      <c r="U31" s="90" t="s">
        <v>57</v>
      </c>
      <c r="V31" s="101" t="s">
        <v>48</v>
      </c>
      <c r="W31" s="90" t="s">
        <v>49</v>
      </c>
      <c r="X31" s="90" t="s">
        <v>50</v>
      </c>
      <c r="Y31" s="94" t="s">
        <v>7</v>
      </c>
      <c r="Z31" s="93"/>
      <c r="AA31" s="90" t="s">
        <v>51</v>
      </c>
      <c r="AB31" s="91" t="s">
        <v>52</v>
      </c>
      <c r="AC31" s="93"/>
    </row>
    <row r="32" spans="1:29" ht="15.75">
      <c r="A32" s="242" t="s">
        <v>81</v>
      </c>
      <c r="B32" s="40" t="e">
        <f>IF(E32&lt;=F32,E32,F32)</f>
        <v>#DIV/0!</v>
      </c>
      <c r="C32" s="14" t="e">
        <f>'Reikningur 4'!B32</f>
        <v>#DIV/0!</v>
      </c>
      <c r="D32" s="14" t="e">
        <f>B32-C32</f>
        <v>#DIV/0!</v>
      </c>
      <c r="E32" s="238" t="e">
        <f>'Grunnur  '!$G$23*Fast_gjald_hlutfall/Fast_gjald_fjöldi_gjalddaga*$G$4</f>
        <v>#DIV/0!</v>
      </c>
      <c r="F32" s="10" t="e">
        <f>IF(G25*100&lt;=200,(Fast_gjald_kr.+'Grunnur  '!$G$23*('Reikningur 5'!G25*100+(100-'Reikningur 5'!G25*100)*Fast_gjald_hlutfall)/100)-(Fast_gjald_kr.+F25),(Fast_gjald_kr.+'Grunnur  '!$G$23*(('Reikningur 5'!G25*100+(100-200)*Fast_gjald_hlutfall+(200-'Reikningur 5'!G25*100)*0.1)/100)-(Fast_gjald_kr.+F25)))</f>
        <v>#DIV/0!</v>
      </c>
      <c r="I32" s="102"/>
      <c r="J32" s="103"/>
      <c r="K32" s="104"/>
      <c r="L32" s="103"/>
      <c r="M32" s="105"/>
      <c r="N32" s="252"/>
      <c r="O32" s="253"/>
      <c r="P32" s="97"/>
      <c r="Q32" s="98"/>
      <c r="R32" s="106"/>
      <c r="T32" s="102"/>
      <c r="U32" s="103"/>
      <c r="V32" s="104"/>
      <c r="W32" s="103"/>
      <c r="X32" s="105"/>
      <c r="Y32" s="252"/>
      <c r="Z32" s="253"/>
      <c r="AA32" s="97"/>
      <c r="AB32" s="98"/>
      <c r="AC32" s="106"/>
    </row>
    <row r="33" spans="1:29">
      <c r="A33" s="242" t="s">
        <v>80</v>
      </c>
      <c r="B33" s="15" t="e">
        <f>B31+B32</f>
        <v>#DIV/0!</v>
      </c>
      <c r="C33" s="15" t="e">
        <f>C31+C32</f>
        <v>#DIV/0!</v>
      </c>
      <c r="D33" s="15" t="e">
        <f>B33-C33</f>
        <v>#DIV/0!</v>
      </c>
      <c r="I33" s="90" t="s">
        <v>56</v>
      </c>
      <c r="J33" s="91" t="s">
        <v>53</v>
      </c>
      <c r="K33" s="92"/>
      <c r="L33" s="92"/>
      <c r="M33" s="93"/>
      <c r="N33" s="94" t="s">
        <v>54</v>
      </c>
      <c r="O33" s="93"/>
      <c r="P33" s="91" t="s">
        <v>55</v>
      </c>
      <c r="Q33" s="95"/>
      <c r="R33" s="96"/>
      <c r="T33" s="90" t="s">
        <v>56</v>
      </c>
      <c r="U33" s="91" t="s">
        <v>53</v>
      </c>
      <c r="V33" s="92"/>
      <c r="W33" s="92"/>
      <c r="X33" s="93"/>
      <c r="Y33" s="94" t="s">
        <v>54</v>
      </c>
      <c r="Z33" s="93"/>
      <c r="AA33" s="91" t="s">
        <v>55</v>
      </c>
      <c r="AB33" s="95"/>
      <c r="AC33" s="96"/>
    </row>
    <row r="34" spans="1:29" ht="15.75">
      <c r="A34" s="4" t="s">
        <v>14</v>
      </c>
      <c r="B34" s="14" t="e">
        <f>(Fast_gjald_kr./Fast_gjald_fjöldi_gjalddaga)*5</f>
        <v>#DIV/0!</v>
      </c>
      <c r="C34" s="14" t="e">
        <f>'Reikningur 4'!B34</f>
        <v>#DIV/0!</v>
      </c>
      <c r="D34" s="14" t="e">
        <f>B34-C34</f>
        <v>#DIV/0!</v>
      </c>
      <c r="I34" s="97"/>
      <c r="J34" s="247"/>
      <c r="K34" s="248"/>
      <c r="L34" s="248"/>
      <c r="M34" s="249"/>
      <c r="N34" s="245"/>
      <c r="O34" s="246"/>
      <c r="P34" s="98"/>
      <c r="Q34" s="99"/>
      <c r="R34" s="100"/>
      <c r="T34" s="97"/>
      <c r="U34" s="247"/>
      <c r="V34" s="248"/>
      <c r="W34" s="248"/>
      <c r="X34" s="249"/>
      <c r="Y34" s="245"/>
      <c r="Z34" s="246"/>
      <c r="AA34" s="98"/>
      <c r="AB34" s="99"/>
      <c r="AC34" s="100"/>
    </row>
    <row r="35" spans="1:29">
      <c r="A35" s="4" t="s">
        <v>19</v>
      </c>
      <c r="B35" s="14" t="e">
        <f>B33+B34</f>
        <v>#DIV/0!</v>
      </c>
      <c r="C35" s="14" t="e">
        <f>C33+C34</f>
        <v>#DIV/0!</v>
      </c>
      <c r="D35" s="14" t="e">
        <f>D33+D34</f>
        <v>#DIV/0!</v>
      </c>
      <c r="I35" s="90" t="s">
        <v>47</v>
      </c>
      <c r="J35" s="90" t="s">
        <v>57</v>
      </c>
      <c r="K35" s="101" t="s">
        <v>48</v>
      </c>
      <c r="L35" s="90" t="s">
        <v>49</v>
      </c>
      <c r="M35" s="90" t="s">
        <v>50</v>
      </c>
      <c r="N35" s="94" t="s">
        <v>7</v>
      </c>
      <c r="O35" s="93"/>
      <c r="P35" s="90" t="s">
        <v>51</v>
      </c>
      <c r="Q35" s="91" t="s">
        <v>52</v>
      </c>
      <c r="R35" s="93"/>
      <c r="T35" s="90" t="s">
        <v>47</v>
      </c>
      <c r="U35" s="90" t="s">
        <v>57</v>
      </c>
      <c r="V35" s="101" t="s">
        <v>48</v>
      </c>
      <c r="W35" s="90" t="s">
        <v>49</v>
      </c>
      <c r="X35" s="90" t="s">
        <v>50</v>
      </c>
      <c r="Y35" s="94" t="s">
        <v>7</v>
      </c>
      <c r="Z35" s="93"/>
      <c r="AA35" s="90" t="s">
        <v>51</v>
      </c>
      <c r="AB35" s="91" t="s">
        <v>52</v>
      </c>
      <c r="AC35" s="93"/>
    </row>
    <row r="36" spans="1:29" ht="15.75">
      <c r="A36" s="4" t="s">
        <v>21</v>
      </c>
      <c r="B36" s="14" t="e">
        <f>D36+C36</f>
        <v>#DIV/0!</v>
      </c>
      <c r="C36" s="14" t="e">
        <f>'Reikningur 4'!B36</f>
        <v>#DIV/0!</v>
      </c>
      <c r="D36" s="14" t="e">
        <f>D35*B28</f>
        <v>#DIV/0!</v>
      </c>
      <c r="I36" s="102"/>
      <c r="J36" s="103"/>
      <c r="K36" s="104"/>
      <c r="L36" s="103"/>
      <c r="M36" s="105"/>
      <c r="N36" s="252"/>
      <c r="O36" s="253"/>
      <c r="P36" s="97"/>
      <c r="Q36" s="98"/>
      <c r="R36" s="106"/>
      <c r="T36" s="102"/>
      <c r="U36" s="103"/>
      <c r="V36" s="104"/>
      <c r="W36" s="103"/>
      <c r="X36" s="105"/>
      <c r="Y36" s="252"/>
      <c r="Z36" s="253"/>
      <c r="AA36" s="97"/>
      <c r="AB36" s="98"/>
      <c r="AC36" s="106"/>
    </row>
    <row r="37" spans="1:29">
      <c r="A37" s="47" t="s">
        <v>28</v>
      </c>
      <c r="B37" s="48" t="e">
        <f>B35+B36</f>
        <v>#DIV/0!</v>
      </c>
      <c r="C37" s="48" t="e">
        <f>C35+C36</f>
        <v>#DIV/0!</v>
      </c>
      <c r="D37" s="49" t="e">
        <f>D35+D36</f>
        <v>#DIV/0!</v>
      </c>
      <c r="I37" s="90" t="s">
        <v>56</v>
      </c>
      <c r="J37" s="91" t="s">
        <v>53</v>
      </c>
      <c r="K37" s="92"/>
      <c r="L37" s="92"/>
      <c r="M37" s="93"/>
      <c r="N37" s="94" t="s">
        <v>54</v>
      </c>
      <c r="O37" s="93"/>
      <c r="P37" s="91" t="s">
        <v>55</v>
      </c>
      <c r="Q37" s="95"/>
      <c r="R37" s="96"/>
      <c r="T37" s="90" t="s">
        <v>56</v>
      </c>
      <c r="U37" s="91" t="s">
        <v>53</v>
      </c>
      <c r="V37" s="92"/>
      <c r="W37" s="92"/>
      <c r="X37" s="93"/>
      <c r="Y37" s="94" t="s">
        <v>54</v>
      </c>
      <c r="Z37" s="93"/>
      <c r="AA37" s="91" t="s">
        <v>55</v>
      </c>
      <c r="AB37" s="95"/>
      <c r="AC37" s="96"/>
    </row>
    <row r="38" spans="1:29" ht="15.75">
      <c r="A38" s="5"/>
      <c r="C38" s="14"/>
      <c r="I38" s="97"/>
      <c r="J38" s="247"/>
      <c r="K38" s="248"/>
      <c r="L38" s="248"/>
      <c r="M38" s="249"/>
      <c r="N38" s="245"/>
      <c r="O38" s="246"/>
      <c r="P38" s="98"/>
      <c r="Q38" s="99"/>
      <c r="R38" s="100"/>
      <c r="T38" s="97"/>
      <c r="U38" s="247"/>
      <c r="V38" s="248"/>
      <c r="W38" s="248"/>
      <c r="X38" s="249"/>
      <c r="Y38" s="245"/>
      <c r="Z38" s="246"/>
      <c r="AA38" s="98"/>
      <c r="AB38" s="99"/>
      <c r="AC38" s="100"/>
    </row>
    <row r="39" spans="1:29">
      <c r="A39" s="5"/>
      <c r="I39" s="90" t="s">
        <v>47</v>
      </c>
      <c r="J39" s="90" t="s">
        <v>57</v>
      </c>
      <c r="K39" s="101" t="s">
        <v>48</v>
      </c>
      <c r="L39" s="90" t="s">
        <v>49</v>
      </c>
      <c r="M39" s="90" t="s">
        <v>50</v>
      </c>
      <c r="N39" s="94" t="s">
        <v>7</v>
      </c>
      <c r="O39" s="93"/>
      <c r="P39" s="90" t="s">
        <v>51</v>
      </c>
      <c r="Q39" s="91" t="s">
        <v>52</v>
      </c>
      <c r="R39" s="93"/>
      <c r="T39" s="90" t="s">
        <v>47</v>
      </c>
      <c r="U39" s="90" t="s">
        <v>57</v>
      </c>
      <c r="V39" s="101" t="s">
        <v>48</v>
      </c>
      <c r="W39" s="90" t="s">
        <v>49</v>
      </c>
      <c r="X39" s="90" t="s">
        <v>50</v>
      </c>
      <c r="Y39" s="94" t="s">
        <v>7</v>
      </c>
      <c r="Z39" s="93"/>
      <c r="AA39" s="90" t="s">
        <v>51</v>
      </c>
      <c r="AB39" s="91" t="s">
        <v>52</v>
      </c>
      <c r="AC39" s="93"/>
    </row>
    <row r="40" spans="1:29" ht="15.75">
      <c r="A40" s="14"/>
      <c r="I40" s="102"/>
      <c r="J40" s="103"/>
      <c r="K40" s="104"/>
      <c r="L40" s="103"/>
      <c r="M40" s="105"/>
      <c r="N40" s="252"/>
      <c r="O40" s="253"/>
      <c r="P40" s="97"/>
      <c r="Q40" s="250"/>
      <c r="R40" s="251"/>
      <c r="T40" s="102"/>
      <c r="U40" s="103"/>
      <c r="V40" s="104"/>
      <c r="W40" s="103"/>
      <c r="X40" s="105"/>
      <c r="Y40" s="252"/>
      <c r="Z40" s="253"/>
      <c r="AA40" s="97"/>
      <c r="AB40" s="250"/>
      <c r="AC40" s="251"/>
    </row>
    <row r="41" spans="1:29">
      <c r="A41" s="5"/>
      <c r="I41" s="90" t="s">
        <v>56</v>
      </c>
      <c r="J41" s="91" t="s">
        <v>53</v>
      </c>
      <c r="K41" s="92"/>
      <c r="L41" s="92"/>
      <c r="M41" s="93"/>
      <c r="N41" s="94" t="s">
        <v>54</v>
      </c>
      <c r="O41" s="93"/>
      <c r="P41" s="91" t="s">
        <v>55</v>
      </c>
      <c r="Q41" s="95"/>
      <c r="R41" s="96"/>
      <c r="T41" s="90" t="s">
        <v>56</v>
      </c>
      <c r="U41" s="91" t="s">
        <v>53</v>
      </c>
      <c r="V41" s="92"/>
      <c r="W41" s="92"/>
      <c r="X41" s="93"/>
      <c r="Y41" s="94" t="s">
        <v>54</v>
      </c>
      <c r="Z41" s="93"/>
      <c r="AA41" s="91" t="s">
        <v>55</v>
      </c>
      <c r="AB41" s="95"/>
      <c r="AC41" s="96"/>
    </row>
    <row r="42" spans="1:29" ht="15.75">
      <c r="I42" s="97"/>
      <c r="J42" s="247"/>
      <c r="K42" s="248"/>
      <c r="L42" s="248"/>
      <c r="M42" s="249"/>
      <c r="N42" s="245"/>
      <c r="O42" s="246"/>
      <c r="P42" s="98"/>
      <c r="Q42" s="99"/>
      <c r="R42" s="100"/>
      <c r="T42" s="97"/>
      <c r="U42" s="247"/>
      <c r="V42" s="248"/>
      <c r="W42" s="248"/>
      <c r="X42" s="249"/>
      <c r="Y42" s="245"/>
      <c r="Z42" s="246"/>
      <c r="AA42" s="98"/>
      <c r="AB42" s="99"/>
      <c r="AC42" s="100"/>
    </row>
    <row r="43" spans="1:29">
      <c r="I43" s="90" t="s">
        <v>47</v>
      </c>
      <c r="J43" s="90" t="s">
        <v>57</v>
      </c>
      <c r="K43" s="101" t="s">
        <v>48</v>
      </c>
      <c r="L43" s="90" t="s">
        <v>49</v>
      </c>
      <c r="M43" s="90" t="s">
        <v>50</v>
      </c>
      <c r="N43" s="94" t="s">
        <v>7</v>
      </c>
      <c r="O43" s="93"/>
      <c r="P43" s="90" t="s">
        <v>51</v>
      </c>
      <c r="Q43" s="91" t="s">
        <v>52</v>
      </c>
      <c r="R43" s="93"/>
      <c r="T43" s="90" t="s">
        <v>47</v>
      </c>
      <c r="U43" s="90" t="s">
        <v>57</v>
      </c>
      <c r="V43" s="101" t="s">
        <v>48</v>
      </c>
      <c r="W43" s="90" t="s">
        <v>49</v>
      </c>
      <c r="X43" s="90" t="s">
        <v>50</v>
      </c>
      <c r="Y43" s="94" t="s">
        <v>7</v>
      </c>
      <c r="Z43" s="93"/>
      <c r="AA43" s="90" t="s">
        <v>51</v>
      </c>
      <c r="AB43" s="91" t="s">
        <v>52</v>
      </c>
      <c r="AC43" s="93"/>
    </row>
    <row r="44" spans="1:29" ht="15.75">
      <c r="I44" s="102"/>
      <c r="J44" s="103"/>
      <c r="K44" s="104"/>
      <c r="L44" s="103"/>
      <c r="M44" s="105"/>
      <c r="N44" s="252"/>
      <c r="O44" s="253"/>
      <c r="P44" s="97"/>
      <c r="Q44" s="250"/>
      <c r="R44" s="251"/>
      <c r="T44" s="102"/>
      <c r="U44" s="103"/>
      <c r="V44" s="104"/>
      <c r="W44" s="103"/>
      <c r="X44" s="105"/>
      <c r="Y44" s="252"/>
      <c r="Z44" s="253"/>
      <c r="AA44" s="97"/>
      <c r="AB44" s="250"/>
      <c r="AC44" s="251"/>
    </row>
    <row r="45" spans="1:29">
      <c r="I45" s="90" t="s">
        <v>56</v>
      </c>
      <c r="J45" s="91" t="s">
        <v>53</v>
      </c>
      <c r="K45" s="92"/>
      <c r="L45" s="92"/>
      <c r="M45" s="93"/>
      <c r="N45" s="94" t="s">
        <v>54</v>
      </c>
      <c r="O45" s="93"/>
      <c r="P45" s="91" t="s">
        <v>55</v>
      </c>
      <c r="Q45" s="95"/>
      <c r="R45" s="96"/>
      <c r="T45" s="90" t="s">
        <v>56</v>
      </c>
      <c r="U45" s="91" t="s">
        <v>53</v>
      </c>
      <c r="V45" s="92"/>
      <c r="W45" s="92"/>
      <c r="X45" s="93"/>
      <c r="Y45" s="94" t="s">
        <v>54</v>
      </c>
      <c r="Z45" s="93"/>
      <c r="AA45" s="91" t="s">
        <v>55</v>
      </c>
      <c r="AB45" s="95"/>
      <c r="AC45" s="96"/>
    </row>
    <row r="46" spans="1:29" ht="15.75">
      <c r="I46" s="97"/>
      <c r="J46" s="247"/>
      <c r="K46" s="248"/>
      <c r="L46" s="248"/>
      <c r="M46" s="249"/>
      <c r="N46" s="245"/>
      <c r="O46" s="246"/>
      <c r="P46" s="98"/>
      <c r="Q46" s="99"/>
      <c r="R46" s="100"/>
      <c r="T46" s="97"/>
      <c r="U46" s="247"/>
      <c r="V46" s="248"/>
      <c r="W46" s="248"/>
      <c r="X46" s="249"/>
      <c r="Y46" s="245"/>
      <c r="Z46" s="246"/>
      <c r="AA46" s="98"/>
      <c r="AB46" s="99"/>
      <c r="AC46" s="100"/>
    </row>
    <row r="47" spans="1:29">
      <c r="I47" s="90" t="s">
        <v>47</v>
      </c>
      <c r="J47" s="90" t="s">
        <v>57</v>
      </c>
      <c r="K47" s="101" t="s">
        <v>48</v>
      </c>
      <c r="L47" s="90" t="s">
        <v>49</v>
      </c>
      <c r="M47" s="90" t="s">
        <v>50</v>
      </c>
      <c r="N47" s="94" t="s">
        <v>7</v>
      </c>
      <c r="O47" s="93"/>
      <c r="P47" s="90" t="s">
        <v>51</v>
      </c>
      <c r="Q47" s="91" t="s">
        <v>52</v>
      </c>
      <c r="R47" s="93"/>
      <c r="T47" s="90" t="s">
        <v>47</v>
      </c>
      <c r="U47" s="90" t="s">
        <v>57</v>
      </c>
      <c r="V47" s="101" t="s">
        <v>48</v>
      </c>
      <c r="W47" s="90" t="s">
        <v>49</v>
      </c>
      <c r="X47" s="90" t="s">
        <v>50</v>
      </c>
      <c r="Y47" s="94" t="s">
        <v>7</v>
      </c>
      <c r="Z47" s="93"/>
      <c r="AA47" s="90" t="s">
        <v>51</v>
      </c>
      <c r="AB47" s="91" t="s">
        <v>52</v>
      </c>
      <c r="AC47" s="93"/>
    </row>
    <row r="48" spans="1:29" ht="15.75">
      <c r="I48" s="102"/>
      <c r="J48" s="103"/>
      <c r="K48" s="104"/>
      <c r="L48" s="103"/>
      <c r="M48" s="105"/>
      <c r="N48" s="252"/>
      <c r="O48" s="253"/>
      <c r="P48" s="97"/>
      <c r="Q48" s="250"/>
      <c r="R48" s="251"/>
      <c r="T48" s="102"/>
      <c r="U48" s="103"/>
      <c r="V48" s="104"/>
      <c r="W48" s="103"/>
      <c r="X48" s="105"/>
      <c r="Y48" s="252"/>
      <c r="Z48" s="253"/>
      <c r="AA48" s="97"/>
      <c r="AB48" s="250"/>
      <c r="AC48" s="251"/>
    </row>
    <row r="49" spans="9:29">
      <c r="I49" s="90" t="s">
        <v>56</v>
      </c>
      <c r="J49" s="91" t="s">
        <v>53</v>
      </c>
      <c r="K49" s="92"/>
      <c r="L49" s="92"/>
      <c r="M49" s="93"/>
      <c r="N49" s="94" t="s">
        <v>54</v>
      </c>
      <c r="O49" s="93"/>
      <c r="P49" s="91" t="s">
        <v>55</v>
      </c>
      <c r="Q49" s="95"/>
      <c r="R49" s="96"/>
      <c r="T49" s="90" t="s">
        <v>56</v>
      </c>
      <c r="U49" s="91" t="s">
        <v>53</v>
      </c>
      <c r="V49" s="92"/>
      <c r="W49" s="92"/>
      <c r="X49" s="93"/>
      <c r="Y49" s="94" t="s">
        <v>54</v>
      </c>
      <c r="Z49" s="93"/>
      <c r="AA49" s="91" t="s">
        <v>55</v>
      </c>
      <c r="AB49" s="95"/>
      <c r="AC49" s="96"/>
    </row>
    <row r="50" spans="9:29" ht="15.75">
      <c r="I50" s="97"/>
      <c r="J50" s="247"/>
      <c r="K50" s="248"/>
      <c r="L50" s="248"/>
      <c r="M50" s="249"/>
      <c r="N50" s="245"/>
      <c r="O50" s="246"/>
      <c r="P50" s="98"/>
      <c r="Q50" s="99"/>
      <c r="R50" s="100"/>
      <c r="T50" s="97"/>
      <c r="U50" s="247"/>
      <c r="V50" s="248"/>
      <c r="W50" s="248"/>
      <c r="X50" s="249"/>
      <c r="Y50" s="245"/>
      <c r="Z50" s="246"/>
      <c r="AA50" s="98"/>
      <c r="AB50" s="99"/>
      <c r="AC50" s="100"/>
    </row>
    <row r="51" spans="9:29">
      <c r="I51" s="90" t="s">
        <v>47</v>
      </c>
      <c r="J51" s="90" t="s">
        <v>57</v>
      </c>
      <c r="K51" s="101" t="s">
        <v>48</v>
      </c>
      <c r="L51" s="90" t="s">
        <v>49</v>
      </c>
      <c r="M51" s="90" t="s">
        <v>50</v>
      </c>
      <c r="N51" s="94" t="s">
        <v>7</v>
      </c>
      <c r="O51" s="93"/>
      <c r="P51" s="90" t="s">
        <v>51</v>
      </c>
      <c r="Q51" s="91" t="s">
        <v>52</v>
      </c>
      <c r="R51" s="93"/>
      <c r="T51" s="90" t="s">
        <v>47</v>
      </c>
      <c r="U51" s="90" t="s">
        <v>57</v>
      </c>
      <c r="V51" s="101" t="s">
        <v>48</v>
      </c>
      <c r="W51" s="90" t="s">
        <v>49</v>
      </c>
      <c r="X51" s="90" t="s">
        <v>50</v>
      </c>
      <c r="Y51" s="94" t="s">
        <v>7</v>
      </c>
      <c r="Z51" s="93"/>
      <c r="AA51" s="90" t="s">
        <v>51</v>
      </c>
      <c r="AB51" s="91" t="s">
        <v>52</v>
      </c>
      <c r="AC51" s="93"/>
    </row>
    <row r="52" spans="9:29" ht="15.75">
      <c r="I52" s="102"/>
      <c r="J52" s="103"/>
      <c r="K52" s="104"/>
      <c r="L52" s="103"/>
      <c r="M52" s="105"/>
      <c r="N52" s="252"/>
      <c r="O52" s="253"/>
      <c r="P52" s="97"/>
      <c r="Q52" s="250"/>
      <c r="R52" s="251"/>
      <c r="T52" s="102"/>
      <c r="U52" s="103"/>
      <c r="V52" s="104"/>
      <c r="W52" s="103"/>
      <c r="X52" s="105"/>
      <c r="Y52" s="252"/>
      <c r="Z52" s="253"/>
      <c r="AA52" s="97"/>
      <c r="AB52" s="250"/>
      <c r="AC52" s="251"/>
    </row>
    <row r="53" spans="9:29">
      <c r="I53" s="90" t="s">
        <v>56</v>
      </c>
      <c r="J53" s="91" t="s">
        <v>53</v>
      </c>
      <c r="K53" s="92"/>
      <c r="L53" s="92"/>
      <c r="M53" s="93"/>
      <c r="N53" s="94" t="s">
        <v>54</v>
      </c>
      <c r="O53" s="93"/>
      <c r="P53" s="91" t="s">
        <v>55</v>
      </c>
      <c r="Q53" s="95"/>
      <c r="R53" s="96"/>
      <c r="T53" s="90" t="s">
        <v>56</v>
      </c>
      <c r="U53" s="91" t="s">
        <v>53</v>
      </c>
      <c r="V53" s="92"/>
      <c r="W53" s="92"/>
      <c r="X53" s="93"/>
      <c r="Y53" s="94" t="s">
        <v>54</v>
      </c>
      <c r="Z53" s="93"/>
      <c r="AA53" s="91" t="s">
        <v>55</v>
      </c>
      <c r="AB53" s="95"/>
      <c r="AC53" s="96"/>
    </row>
    <row r="54" spans="9:29" ht="15.75">
      <c r="I54" s="97"/>
      <c r="J54" s="247"/>
      <c r="K54" s="248"/>
      <c r="L54" s="248"/>
      <c r="M54" s="249"/>
      <c r="N54" s="245"/>
      <c r="O54" s="246"/>
      <c r="P54" s="98"/>
      <c r="Q54" s="99"/>
      <c r="R54" s="100"/>
      <c r="T54" s="97"/>
      <c r="U54" s="247"/>
      <c r="V54" s="248"/>
      <c r="W54" s="248"/>
      <c r="X54" s="249"/>
      <c r="Y54" s="245"/>
      <c r="Z54" s="246"/>
      <c r="AA54" s="98"/>
      <c r="AB54" s="99"/>
      <c r="AC54" s="100"/>
    </row>
    <row r="55" spans="9:29">
      <c r="T55" s="255"/>
      <c r="U55" s="255"/>
      <c r="V55" s="256"/>
      <c r="W55" s="255"/>
      <c r="X55" s="255"/>
      <c r="Y55" s="257"/>
      <c r="Z55" s="255"/>
      <c r="AA55" s="255"/>
      <c r="AB55" s="255"/>
      <c r="AC55" s="255"/>
    </row>
    <row r="56" spans="9:29" ht="15.75">
      <c r="T56" s="258"/>
      <c r="U56" s="259"/>
      <c r="V56" s="259"/>
      <c r="W56" s="259"/>
      <c r="X56" s="260"/>
      <c r="Y56" s="261"/>
      <c r="Z56" s="261"/>
      <c r="AA56" s="262"/>
      <c r="AB56" s="263"/>
      <c r="AC56" s="263"/>
    </row>
    <row r="57" spans="9:29">
      <c r="T57" s="255"/>
      <c r="U57" s="255"/>
      <c r="V57" s="255"/>
      <c r="W57" s="255"/>
      <c r="X57" s="255"/>
      <c r="Y57" s="257"/>
      <c r="Z57" s="255"/>
      <c r="AA57" s="255"/>
      <c r="AB57" s="255"/>
      <c r="AC57" s="255"/>
    </row>
    <row r="58" spans="9:29" ht="15.75">
      <c r="T58" s="262"/>
      <c r="U58" s="264"/>
      <c r="V58" s="264"/>
      <c r="W58" s="264"/>
      <c r="X58" s="264"/>
      <c r="Y58" s="265"/>
      <c r="Z58" s="265"/>
      <c r="AA58" s="262"/>
      <c r="AB58" s="262"/>
      <c r="AC58" s="262"/>
    </row>
  </sheetData>
  <sheetProtection password="D042" sheet="1" objects="1" scenarios="1"/>
  <mergeCells count="26">
    <mergeCell ref="U14:X14"/>
    <mergeCell ref="Y14:Z14"/>
    <mergeCell ref="Y16:Z16"/>
    <mergeCell ref="AB16:AC16"/>
    <mergeCell ref="U18:X18"/>
    <mergeCell ref="Y18:Z18"/>
    <mergeCell ref="Y3:Z3"/>
    <mergeCell ref="AB3:AC3"/>
    <mergeCell ref="AB7:AC7"/>
    <mergeCell ref="Y12:Z12"/>
    <mergeCell ref="AB12:AC12"/>
    <mergeCell ref="N18:O18"/>
    <mergeCell ref="J18:M18"/>
    <mergeCell ref="Q16:R16"/>
    <mergeCell ref="A7:D7"/>
    <mergeCell ref="E7:G7"/>
    <mergeCell ref="A9:C9"/>
    <mergeCell ref="Q12:R12"/>
    <mergeCell ref="Q3:R3"/>
    <mergeCell ref="N3:O3"/>
    <mergeCell ref="A5:B5"/>
    <mergeCell ref="C5:G5"/>
    <mergeCell ref="N16:O16"/>
    <mergeCell ref="N14:O14"/>
    <mergeCell ref="J14:M14"/>
    <mergeCell ref="N12:O12"/>
  </mergeCells>
  <phoneticPr fontId="3" type="noConversion"/>
  <pageMargins left="0.6692913385826772" right="0.59055118110236227" top="0.98425196850393704" bottom="0.59055118110236227" header="0.51181102362204722" footer="0.51181102362204722"/>
  <pageSetup paperSize="9" scale="90" orientation="portrait" r:id="rId1"/>
  <headerFooter alignWithMargins="0"/>
  <colBreaks count="1" manualBreakCount="1">
    <brk id="7" max="1048575" man="1"/>
  </col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C58"/>
  <sheetViews>
    <sheetView workbookViewId="0">
      <selection activeCell="F32" sqref="F32"/>
    </sheetView>
  </sheetViews>
  <sheetFormatPr defaultRowHeight="12.75"/>
  <cols>
    <col min="1" max="1" width="25" customWidth="1"/>
    <col min="2" max="2" width="13.7109375" bestFit="1" customWidth="1"/>
    <col min="3" max="4" width="13" bestFit="1" customWidth="1"/>
    <col min="5" max="5" width="10.85546875" customWidth="1"/>
    <col min="6" max="6" width="12.42578125" customWidth="1"/>
    <col min="7" max="7" width="10.5703125" bestFit="1" customWidth="1"/>
    <col min="8" max="8" width="4.7109375" customWidth="1"/>
    <col min="9" max="9" width="10.42578125" customWidth="1"/>
    <col min="11" max="11" width="12.140625" customWidth="1"/>
    <col min="12" max="12" width="3.42578125" customWidth="1"/>
    <col min="13" max="13" width="8.85546875" customWidth="1"/>
    <col min="20" max="20" width="10.42578125" customWidth="1"/>
    <col min="22" max="22" width="12.140625" customWidth="1"/>
    <col min="23" max="23" width="3.42578125" customWidth="1"/>
    <col min="24" max="24" width="8.85546875" customWidth="1"/>
    <col min="29" max="29" width="7.140625" customWidth="1"/>
  </cols>
  <sheetData>
    <row r="1" spans="1:29" ht="15.75">
      <c r="A1" s="2" t="s">
        <v>1</v>
      </c>
      <c r="I1" s="2" t="s">
        <v>1</v>
      </c>
      <c r="J1" s="138"/>
      <c r="K1" s="138"/>
      <c r="L1" s="138"/>
      <c r="M1" s="138"/>
      <c r="N1" s="139"/>
      <c r="O1" s="138"/>
      <c r="P1" s="138"/>
      <c r="Q1" s="138"/>
      <c r="R1" s="138"/>
      <c r="T1" s="2" t="s">
        <v>1</v>
      </c>
      <c r="U1" s="110"/>
      <c r="V1" s="110"/>
      <c r="W1" s="110"/>
      <c r="X1" s="110"/>
      <c r="Y1" s="111"/>
      <c r="Z1" s="110"/>
      <c r="AA1" s="110"/>
      <c r="AB1" s="110"/>
      <c r="AC1" s="110"/>
    </row>
    <row r="2" spans="1:29">
      <c r="I2" s="138"/>
      <c r="J2" s="138"/>
      <c r="K2" s="150"/>
      <c r="L2" s="138"/>
      <c r="M2" s="138"/>
      <c r="N2" s="139"/>
      <c r="O2" s="138"/>
      <c r="P2" s="138"/>
      <c r="Q2" s="138"/>
      <c r="R2" s="138"/>
      <c r="T2" s="138"/>
      <c r="U2" s="138"/>
      <c r="V2" s="150"/>
      <c r="W2" s="138"/>
      <c r="X2" s="138"/>
      <c r="Y2" s="139"/>
      <c r="Z2" s="138"/>
      <c r="AA2" s="138"/>
      <c r="AB2" s="138"/>
      <c r="AC2" s="138"/>
    </row>
    <row r="3" spans="1:29" ht="18">
      <c r="A3" s="1" t="s">
        <v>0</v>
      </c>
      <c r="I3" s="1" t="s">
        <v>0</v>
      </c>
      <c r="J3" s="152"/>
      <c r="K3" s="153"/>
      <c r="L3" s="153"/>
      <c r="M3" s="154"/>
      <c r="N3" s="283"/>
      <c r="O3" s="283"/>
      <c r="P3" s="155"/>
      <c r="Q3" s="284"/>
      <c r="R3" s="284"/>
      <c r="T3" s="1" t="s">
        <v>0</v>
      </c>
      <c r="U3" s="152"/>
      <c r="V3" s="153"/>
      <c r="W3" s="153"/>
      <c r="X3" s="154"/>
      <c r="Y3" s="283"/>
      <c r="Z3" s="283"/>
      <c r="AA3" s="155"/>
      <c r="AB3" s="284"/>
      <c r="AC3" s="284"/>
    </row>
    <row r="4" spans="1:29" ht="15.75">
      <c r="F4" s="122" t="s">
        <v>79</v>
      </c>
      <c r="G4" s="177">
        <v>6</v>
      </c>
      <c r="I4" s="138"/>
      <c r="J4" s="138"/>
      <c r="K4" s="138"/>
      <c r="L4" s="138"/>
      <c r="M4" s="138"/>
      <c r="N4" s="139"/>
      <c r="O4" s="138"/>
      <c r="P4" s="138"/>
      <c r="Q4" s="138"/>
      <c r="R4" s="122" t="s">
        <v>38</v>
      </c>
      <c r="T4" s="138"/>
      <c r="U4" s="138"/>
      <c r="V4" s="138"/>
      <c r="W4" s="138"/>
      <c r="X4" s="138"/>
      <c r="Y4" s="139"/>
      <c r="Z4" s="138"/>
      <c r="AA4" s="138"/>
      <c r="AB4" s="138"/>
      <c r="AC4" s="122" t="s">
        <v>38</v>
      </c>
    </row>
    <row r="5" spans="1:29" ht="15.75">
      <c r="A5" s="285" t="str">
        <f>'Reikningur 1'!A5:G5</f>
        <v xml:space="preserve">Heiti verks: </v>
      </c>
      <c r="B5" s="285"/>
      <c r="C5" s="287"/>
      <c r="D5" s="287"/>
      <c r="E5" s="287"/>
      <c r="F5" s="287"/>
      <c r="G5" s="287"/>
      <c r="H5" s="3"/>
      <c r="I5" s="159" t="str">
        <f>'Grunnur  '!A5</f>
        <v xml:space="preserve">Heiti verks: </v>
      </c>
      <c r="J5" s="171"/>
      <c r="K5" s="171"/>
      <c r="L5" s="171"/>
      <c r="M5" s="171"/>
      <c r="N5" s="179"/>
      <c r="O5" s="179"/>
      <c r="P5" s="159"/>
      <c r="Q5" s="159"/>
      <c r="R5" s="159"/>
      <c r="T5" s="159" t="str">
        <f>'Grunnur  '!$A$5</f>
        <v xml:space="preserve">Heiti verks: </v>
      </c>
      <c r="U5" s="171"/>
      <c r="V5" s="171"/>
      <c r="W5" s="171"/>
      <c r="X5" s="171"/>
      <c r="Y5" s="179"/>
      <c r="Z5" s="179"/>
      <c r="AA5" s="159"/>
      <c r="AB5" s="156"/>
      <c r="AC5" s="156"/>
    </row>
    <row r="6" spans="1:29" ht="15.75">
      <c r="F6" s="42"/>
      <c r="G6" s="121"/>
      <c r="H6" s="42"/>
      <c r="I6" s="170"/>
      <c r="J6" s="170"/>
      <c r="K6" s="172"/>
      <c r="L6" s="170"/>
      <c r="M6" s="170"/>
      <c r="N6" s="173"/>
      <c r="O6" s="170"/>
      <c r="P6" s="170"/>
      <c r="Q6" s="170"/>
      <c r="R6" s="170"/>
      <c r="T6" s="170"/>
      <c r="U6" s="170"/>
      <c r="V6" s="172"/>
      <c r="W6" s="170"/>
      <c r="X6" s="170"/>
      <c r="Y6" s="173"/>
      <c r="Z6" s="170"/>
      <c r="AA6" s="170"/>
      <c r="AB6" s="138"/>
      <c r="AC6" s="138"/>
    </row>
    <row r="7" spans="1:29" ht="15.75">
      <c r="A7" s="285" t="str">
        <f>'Reikningur 1'!A7:D7</f>
        <v xml:space="preserve">Verktaki:  </v>
      </c>
      <c r="B7" s="285"/>
      <c r="C7" s="285"/>
      <c r="D7" s="285"/>
      <c r="E7" s="286" t="str">
        <f>'Reikningur 1'!E7:G7</f>
        <v xml:space="preserve">kt: </v>
      </c>
      <c r="F7" s="286"/>
      <c r="G7" s="286"/>
      <c r="H7" s="4"/>
      <c r="I7" s="160" t="str">
        <f>'Grunnur  '!A7</f>
        <v xml:space="preserve">Verktaki:  </v>
      </c>
      <c r="J7" s="159"/>
      <c r="K7" s="159"/>
      <c r="L7" s="159"/>
      <c r="M7" s="174"/>
      <c r="N7" s="166"/>
      <c r="O7" s="166" t="str">
        <f>Kennitala</f>
        <v xml:space="preserve">kt: </v>
      </c>
      <c r="P7" s="159"/>
      <c r="Q7" s="171"/>
      <c r="R7" s="171"/>
      <c r="T7" s="160" t="str">
        <f>'Grunnur  '!$A$7</f>
        <v xml:space="preserve">Verktaki:  </v>
      </c>
      <c r="U7" s="159"/>
      <c r="V7" s="159"/>
      <c r="W7" s="159"/>
      <c r="X7" s="254"/>
      <c r="Y7" s="166"/>
      <c r="Z7" s="166" t="str">
        <f>Kennitala</f>
        <v xml:space="preserve">kt: </v>
      </c>
      <c r="AA7" s="159"/>
      <c r="AB7" s="284"/>
      <c r="AC7" s="284"/>
    </row>
    <row r="8" spans="1:29" ht="15">
      <c r="F8" s="116">
        <f>TYPE(G6)</f>
        <v>1</v>
      </c>
      <c r="G8" s="116" t="b">
        <f>IF(F8=2,IF(G25&lt;=100%,2,0))</f>
        <v>0</v>
      </c>
      <c r="I8" s="170"/>
      <c r="J8" s="170"/>
      <c r="K8" s="170"/>
      <c r="L8" s="170"/>
      <c r="M8" s="170"/>
      <c r="N8" s="173"/>
      <c r="O8" s="170"/>
      <c r="P8" s="170"/>
      <c r="Q8" s="170"/>
      <c r="R8" s="170"/>
      <c r="T8" s="170"/>
      <c r="U8" s="170"/>
      <c r="V8" s="170"/>
      <c r="W8" s="170"/>
      <c r="X8" s="170"/>
      <c r="Y8" s="173"/>
      <c r="Z8" s="170"/>
      <c r="AA8" s="170"/>
      <c r="AB8" s="138"/>
      <c r="AC8" s="138"/>
    </row>
    <row r="9" spans="1:29" ht="15.75">
      <c r="A9" s="268" t="s">
        <v>2</v>
      </c>
      <c r="B9" s="268"/>
      <c r="C9" s="268"/>
      <c r="D9" s="87" t="s">
        <v>32</v>
      </c>
      <c r="E9" s="88"/>
      <c r="F9" s="89"/>
      <c r="G9" s="89"/>
      <c r="H9" s="64"/>
      <c r="I9" s="164" t="str">
        <f>A9</f>
        <v>Tímabil:</v>
      </c>
      <c r="J9" s="181"/>
      <c r="K9" s="181"/>
      <c r="L9" s="181"/>
      <c r="M9" s="181"/>
      <c r="N9" s="163"/>
      <c r="O9" s="163" t="str">
        <f>D9</f>
        <v>Dagsetn. verkstöðu:</v>
      </c>
      <c r="P9" s="164"/>
      <c r="Q9" s="164"/>
      <c r="R9" s="164"/>
      <c r="T9" s="164" t="str">
        <f>$A$9</f>
        <v>Tímabil:</v>
      </c>
      <c r="U9" s="181"/>
      <c r="V9" s="181"/>
      <c r="W9" s="181"/>
      <c r="X9" s="181"/>
      <c r="Y9" s="163"/>
      <c r="Z9" s="163" t="str">
        <f>$D$9</f>
        <v>Dagsetn. verkstöðu:</v>
      </c>
      <c r="AA9" s="164"/>
      <c r="AB9" s="143"/>
      <c r="AC9" s="143"/>
    </row>
    <row r="10" spans="1:29">
      <c r="H10" s="7"/>
      <c r="I10" s="141"/>
      <c r="J10" s="142"/>
      <c r="K10" s="175"/>
      <c r="L10" s="142"/>
      <c r="M10" s="142"/>
      <c r="N10" s="176"/>
      <c r="O10" s="142"/>
      <c r="P10" s="142"/>
      <c r="Q10" s="142"/>
      <c r="R10" s="140"/>
      <c r="T10" s="138"/>
      <c r="U10" s="138"/>
      <c r="V10" s="150"/>
      <c r="W10" s="138"/>
      <c r="X10" s="138"/>
      <c r="Y10" s="139"/>
      <c r="Z10" s="138"/>
      <c r="AA10" s="138"/>
      <c r="AB10" s="138"/>
      <c r="AC10" s="138"/>
    </row>
    <row r="11" spans="1:29">
      <c r="A11" s="6"/>
      <c r="B11" s="6"/>
      <c r="C11" s="6"/>
      <c r="D11" s="6"/>
      <c r="E11" s="6"/>
      <c r="F11" s="6"/>
      <c r="G11" s="6"/>
      <c r="H11" s="7"/>
      <c r="I11" s="145" t="s">
        <v>47</v>
      </c>
      <c r="J11" s="145" t="s">
        <v>57</v>
      </c>
      <c r="K11" s="146" t="s">
        <v>48</v>
      </c>
      <c r="L11" s="145" t="s">
        <v>49</v>
      </c>
      <c r="M11" s="145" t="s">
        <v>50</v>
      </c>
      <c r="N11" s="147" t="s">
        <v>7</v>
      </c>
      <c r="O11" s="148"/>
      <c r="P11" s="145" t="s">
        <v>51</v>
      </c>
      <c r="Q11" s="149" t="s">
        <v>52</v>
      </c>
      <c r="R11" s="148"/>
      <c r="T11" s="112" t="s">
        <v>47</v>
      </c>
      <c r="U11" s="90" t="s">
        <v>57</v>
      </c>
      <c r="V11" s="101" t="s">
        <v>48</v>
      </c>
      <c r="W11" s="90" t="s">
        <v>49</v>
      </c>
      <c r="X11" s="90" t="s">
        <v>50</v>
      </c>
      <c r="Y11" s="94" t="s">
        <v>7</v>
      </c>
      <c r="Z11" s="93"/>
      <c r="AA11" s="90" t="s">
        <v>51</v>
      </c>
      <c r="AB11" s="91" t="s">
        <v>52</v>
      </c>
      <c r="AC11" s="93"/>
    </row>
    <row r="12" spans="1:29" ht="15.75">
      <c r="A12" s="17"/>
      <c r="B12" s="18" t="s">
        <v>54</v>
      </c>
      <c r="C12" s="18" t="s">
        <v>4</v>
      </c>
      <c r="D12" s="18" t="s">
        <v>9</v>
      </c>
      <c r="E12" s="18" t="s">
        <v>60</v>
      </c>
      <c r="F12" s="18" t="s">
        <v>23</v>
      </c>
      <c r="G12" s="18" t="s">
        <v>13</v>
      </c>
      <c r="H12" s="62"/>
      <c r="I12" s="102"/>
      <c r="J12" s="103"/>
      <c r="K12" s="104"/>
      <c r="L12" s="103"/>
      <c r="M12" s="105"/>
      <c r="N12" s="252"/>
      <c r="O12" s="253"/>
      <c r="P12" s="97"/>
      <c r="Q12" s="250"/>
      <c r="R12" s="251"/>
      <c r="T12" s="102"/>
      <c r="U12" s="113"/>
      <c r="V12" s="104"/>
      <c r="W12" s="103"/>
      <c r="X12" s="114"/>
      <c r="Y12" s="281"/>
      <c r="Z12" s="282"/>
      <c r="AA12" s="115"/>
      <c r="AB12" s="277"/>
      <c r="AC12" s="278"/>
    </row>
    <row r="13" spans="1:29">
      <c r="A13" s="17" t="s">
        <v>3</v>
      </c>
      <c r="B13" s="18" t="s">
        <v>10</v>
      </c>
      <c r="C13" s="18" t="s">
        <v>11</v>
      </c>
      <c r="D13" s="18" t="s">
        <v>20</v>
      </c>
      <c r="E13" s="18" t="s">
        <v>12</v>
      </c>
      <c r="F13" s="18" t="s">
        <v>12</v>
      </c>
      <c r="G13" s="18" t="s">
        <v>12</v>
      </c>
      <c r="H13" s="62"/>
      <c r="I13" s="90" t="s">
        <v>56</v>
      </c>
      <c r="J13" s="91" t="s">
        <v>53</v>
      </c>
      <c r="K13" s="92"/>
      <c r="L13" s="92"/>
      <c r="M13" s="93"/>
      <c r="N13" s="94" t="s">
        <v>54</v>
      </c>
      <c r="O13" s="93"/>
      <c r="P13" s="91" t="s">
        <v>55</v>
      </c>
      <c r="Q13" s="95"/>
      <c r="R13" s="96"/>
      <c r="T13" s="90" t="s">
        <v>56</v>
      </c>
      <c r="U13" s="91" t="s">
        <v>53</v>
      </c>
      <c r="V13" s="92"/>
      <c r="W13" s="92"/>
      <c r="X13" s="93"/>
      <c r="Y13" s="94" t="s">
        <v>54</v>
      </c>
      <c r="Z13" s="93"/>
      <c r="AA13" s="91" t="s">
        <v>55</v>
      </c>
      <c r="AB13" s="95"/>
      <c r="AC13" s="96"/>
    </row>
    <row r="14" spans="1:29" ht="15.75">
      <c r="A14" s="19"/>
      <c r="B14" s="20"/>
      <c r="C14" s="21"/>
      <c r="D14" s="22">
        <f>1-Fast_gjald_hlutfall</f>
        <v>1</v>
      </c>
      <c r="E14" s="20"/>
      <c r="F14" s="20"/>
      <c r="G14" s="20"/>
      <c r="H14" s="62"/>
      <c r="I14" s="97"/>
      <c r="J14" s="247"/>
      <c r="K14" s="248"/>
      <c r="L14" s="248"/>
      <c r="M14" s="249"/>
      <c r="N14" s="245"/>
      <c r="O14" s="246"/>
      <c r="P14" s="98"/>
      <c r="Q14" s="99"/>
      <c r="R14" s="100"/>
      <c r="T14" s="97"/>
      <c r="U14" s="274"/>
      <c r="V14" s="275"/>
      <c r="W14" s="275"/>
      <c r="X14" s="276"/>
      <c r="Y14" s="272"/>
      <c r="Z14" s="273"/>
      <c r="AA14" s="98"/>
      <c r="AB14" s="99"/>
      <c r="AC14" s="100"/>
    </row>
    <row r="15" spans="1:29">
      <c r="A15" s="5"/>
      <c r="B15" s="77"/>
      <c r="D15" s="3"/>
      <c r="E15" s="3"/>
      <c r="F15" s="3"/>
      <c r="I15" s="90" t="s">
        <v>47</v>
      </c>
      <c r="J15" s="90" t="s">
        <v>57</v>
      </c>
      <c r="K15" s="101" t="s">
        <v>48</v>
      </c>
      <c r="L15" s="90" t="s">
        <v>49</v>
      </c>
      <c r="M15" s="90" t="s">
        <v>50</v>
      </c>
      <c r="N15" s="94" t="s">
        <v>7</v>
      </c>
      <c r="O15" s="93"/>
      <c r="P15" s="90" t="s">
        <v>51</v>
      </c>
      <c r="Q15" s="91" t="s">
        <v>52</v>
      </c>
      <c r="R15" s="93"/>
      <c r="T15" s="90" t="s">
        <v>47</v>
      </c>
      <c r="U15" s="90" t="s">
        <v>57</v>
      </c>
      <c r="V15" s="101" t="s">
        <v>48</v>
      </c>
      <c r="W15" s="90" t="s">
        <v>49</v>
      </c>
      <c r="X15" s="90" t="s">
        <v>50</v>
      </c>
      <c r="Y15" s="94" t="s">
        <v>7</v>
      </c>
      <c r="Z15" s="93"/>
      <c r="AA15" s="90" t="s">
        <v>51</v>
      </c>
      <c r="AB15" s="91" t="s">
        <v>52</v>
      </c>
      <c r="AC15" s="93"/>
    </row>
    <row r="16" spans="1:29" ht="15.75">
      <c r="A16" s="5" t="str">
        <f>'Grunnur  '!A16</f>
        <v>92.1 Færðargreining</v>
      </c>
      <c r="B16" s="118"/>
      <c r="C16" s="8">
        <f>Smábíll_einv</f>
        <v>0</v>
      </c>
      <c r="D16" s="8">
        <f>C16*B16*$D$14</f>
        <v>0</v>
      </c>
      <c r="E16" s="8">
        <f>B16+'Reikningur 5'!E16</f>
        <v>0</v>
      </c>
      <c r="F16" s="8">
        <f>D16+'Reikningur 5'!F16</f>
        <v>0</v>
      </c>
      <c r="G16" s="13" t="str">
        <f>IF(F16=0," ",E16/'Grunnur  '!C16)</f>
        <v xml:space="preserve"> </v>
      </c>
      <c r="H16" s="13"/>
      <c r="I16" s="102"/>
      <c r="J16" s="103"/>
      <c r="K16" s="104"/>
      <c r="L16" s="103"/>
      <c r="M16" s="105"/>
      <c r="N16" s="252"/>
      <c r="O16" s="253"/>
      <c r="P16" s="97"/>
      <c r="Q16" s="250"/>
      <c r="R16" s="251"/>
      <c r="T16" s="102"/>
      <c r="U16" s="103"/>
      <c r="V16" s="104"/>
      <c r="W16" s="103"/>
      <c r="X16" s="105"/>
      <c r="Y16" s="279"/>
      <c r="Z16" s="280"/>
      <c r="AA16" s="97"/>
      <c r="AB16" s="277"/>
      <c r="AC16" s="278"/>
    </row>
    <row r="17" spans="1:29">
      <c r="A17" s="5" t="str">
        <f>'Grunnur  '!A17</f>
        <v>92.21 Snjómokstur og hálkuv.</v>
      </c>
      <c r="B17" s="189"/>
      <c r="C17" s="8">
        <f>Vörubíll_mokstur_einv</f>
        <v>0</v>
      </c>
      <c r="D17" s="8">
        <f t="shared" ref="D17:D24" si="0">C17*B17*$D$14</f>
        <v>0</v>
      </c>
      <c r="E17" s="8">
        <f>B17+'Reikningur 5'!E17</f>
        <v>0</v>
      </c>
      <c r="F17" s="8">
        <f>D17+'Reikningur 5'!F17</f>
        <v>0</v>
      </c>
      <c r="G17" s="13" t="str">
        <f>IF(F17=0," ",E17/'Grunnur  '!C17)</f>
        <v xml:space="preserve"> </v>
      </c>
      <c r="H17" s="13"/>
      <c r="I17" s="90" t="s">
        <v>56</v>
      </c>
      <c r="J17" s="91" t="s">
        <v>53</v>
      </c>
      <c r="K17" s="92"/>
      <c r="L17" s="92"/>
      <c r="M17" s="93"/>
      <c r="N17" s="94" t="s">
        <v>54</v>
      </c>
      <c r="O17" s="93"/>
      <c r="P17" s="91" t="s">
        <v>55</v>
      </c>
      <c r="Q17" s="95"/>
      <c r="R17" s="96"/>
      <c r="T17" s="90" t="s">
        <v>56</v>
      </c>
      <c r="U17" s="91" t="s">
        <v>53</v>
      </c>
      <c r="V17" s="92"/>
      <c r="W17" s="92"/>
      <c r="X17" s="93"/>
      <c r="Y17" s="94" t="s">
        <v>54</v>
      </c>
      <c r="Z17" s="93"/>
      <c r="AA17" s="91" t="s">
        <v>55</v>
      </c>
      <c r="AB17" s="95"/>
      <c r="AC17" s="96"/>
    </row>
    <row r="18" spans="1:29" ht="15.75">
      <c r="A18" s="5" t="str">
        <f>'Grunnur  '!A18</f>
        <v>92.22 Upprif með undirtönn</v>
      </c>
      <c r="B18" s="118"/>
      <c r="C18" s="8">
        <f>Vörubíll_undirtönn_einv</f>
        <v>0</v>
      </c>
      <c r="D18" s="8">
        <f t="shared" si="0"/>
        <v>0</v>
      </c>
      <c r="E18" s="8">
        <f>B18+'Reikningur 5'!E18</f>
        <v>0</v>
      </c>
      <c r="F18" s="8">
        <f>D18+'Reikningur 5'!F18</f>
        <v>0</v>
      </c>
      <c r="G18" s="13" t="str">
        <f>IF(F18=0," ",E18/'Grunnur  '!C18)</f>
        <v xml:space="preserve"> </v>
      </c>
      <c r="H18" s="13"/>
      <c r="I18" s="97"/>
      <c r="J18" s="247"/>
      <c r="K18" s="248"/>
      <c r="L18" s="248"/>
      <c r="M18" s="249"/>
      <c r="N18" s="245"/>
      <c r="O18" s="246"/>
      <c r="P18" s="98"/>
      <c r="Q18" s="99"/>
      <c r="R18" s="100"/>
      <c r="T18" s="97"/>
      <c r="U18" s="274"/>
      <c r="V18" s="275"/>
      <c r="W18" s="275"/>
      <c r="X18" s="276"/>
      <c r="Y18" s="272"/>
      <c r="Z18" s="273"/>
      <c r="AA18" s="98"/>
      <c r="AB18" s="99"/>
      <c r="AC18" s="100"/>
    </row>
    <row r="19" spans="1:29">
      <c r="A19" s="5" t="str">
        <f>'Grunnur  '!A19</f>
        <v>92.23 Lausakeyrsla vörub.</v>
      </c>
      <c r="B19" s="118"/>
      <c r="C19" s="8">
        <f>Vinnuvél_1_einv</f>
        <v>0</v>
      </c>
      <c r="D19" s="8">
        <f t="shared" si="0"/>
        <v>0</v>
      </c>
      <c r="E19" s="8">
        <f>B19+'Reikningur 5'!E19</f>
        <v>0</v>
      </c>
      <c r="F19" s="8">
        <f>D19+'Reikningur 5'!F19</f>
        <v>0</v>
      </c>
      <c r="G19" s="13" t="str">
        <f>IF(F19=0," ",E19/'Grunnur  '!C19)</f>
        <v xml:space="preserve"> </v>
      </c>
      <c r="H19" s="13"/>
      <c r="I19" s="90" t="s">
        <v>47</v>
      </c>
      <c r="J19" s="90" t="s">
        <v>57</v>
      </c>
      <c r="K19" s="101" t="s">
        <v>48</v>
      </c>
      <c r="L19" s="90" t="s">
        <v>49</v>
      </c>
      <c r="M19" s="90" t="s">
        <v>50</v>
      </c>
      <c r="N19" s="94" t="s">
        <v>7</v>
      </c>
      <c r="O19" s="93"/>
      <c r="P19" s="90" t="s">
        <v>51</v>
      </c>
      <c r="Q19" s="91" t="s">
        <v>52</v>
      </c>
      <c r="R19" s="93"/>
      <c r="T19" s="90" t="s">
        <v>47</v>
      </c>
      <c r="U19" s="90" t="s">
        <v>57</v>
      </c>
      <c r="V19" s="101" t="s">
        <v>48</v>
      </c>
      <c r="W19" s="90" t="s">
        <v>49</v>
      </c>
      <c r="X19" s="90" t="s">
        <v>50</v>
      </c>
      <c r="Y19" s="94" t="s">
        <v>7</v>
      </c>
      <c r="Z19" s="93"/>
      <c r="AA19" s="90" t="s">
        <v>51</v>
      </c>
      <c r="AB19" s="91" t="s">
        <v>52</v>
      </c>
      <c r="AC19" s="93"/>
    </row>
    <row r="20" spans="1:29" ht="15.75">
      <c r="A20" s="5" t="str">
        <f>'Grunnur  '!A20</f>
        <v>92.3 Snjómokstur með vinnuv.</v>
      </c>
      <c r="B20" s="118"/>
      <c r="C20" s="8">
        <f>Vinnuvél_2_einv</f>
        <v>0</v>
      </c>
      <c r="D20" s="8">
        <f t="shared" si="0"/>
        <v>0</v>
      </c>
      <c r="E20" s="8">
        <f>B20+'Reikningur 5'!E20</f>
        <v>0</v>
      </c>
      <c r="F20" s="8">
        <f>D20+'Reikningur 5'!F20</f>
        <v>0</v>
      </c>
      <c r="G20" s="13" t="str">
        <f>IF(F20=0," ",E20/'Grunnur  '!C20)</f>
        <v xml:space="preserve"> </v>
      </c>
      <c r="H20" s="13"/>
      <c r="I20" s="102"/>
      <c r="J20" s="103"/>
      <c r="K20" s="104"/>
      <c r="L20" s="103"/>
      <c r="M20" s="105"/>
      <c r="N20" s="252"/>
      <c r="O20" s="253"/>
      <c r="P20" s="97"/>
      <c r="Q20" s="98"/>
      <c r="R20" s="106"/>
      <c r="T20" s="102"/>
      <c r="U20" s="103"/>
      <c r="V20" s="104"/>
      <c r="W20" s="103"/>
      <c r="X20" s="105"/>
      <c r="Y20" s="252"/>
      <c r="Z20" s="253"/>
      <c r="AA20" s="97"/>
      <c r="AB20" s="250"/>
      <c r="AC20" s="251"/>
    </row>
    <row r="21" spans="1:29">
      <c r="A21" s="5" t="str">
        <f>'Grunnur  '!A21</f>
        <v xml:space="preserve">92.8 Biðtími </v>
      </c>
      <c r="B21" s="118"/>
      <c r="C21" s="8">
        <f>Vinnuvél_3_einv</f>
        <v>0</v>
      </c>
      <c r="D21" s="8">
        <f t="shared" si="0"/>
        <v>0</v>
      </c>
      <c r="E21" s="8">
        <f>B21+'Reikningur 5'!E21</f>
        <v>0</v>
      </c>
      <c r="F21" s="8">
        <f>D21+'Reikningur 5'!F21</f>
        <v>0</v>
      </c>
      <c r="G21" s="13" t="str">
        <f>IF(F21=0," ",E21/'Grunnur  '!C21)</f>
        <v xml:space="preserve"> </v>
      </c>
      <c r="H21" s="13"/>
      <c r="I21" s="90" t="s">
        <v>56</v>
      </c>
      <c r="J21" s="91" t="s">
        <v>53</v>
      </c>
      <c r="K21" s="92"/>
      <c r="L21" s="92"/>
      <c r="M21" s="93"/>
      <c r="N21" s="94" t="s">
        <v>54</v>
      </c>
      <c r="O21" s="93"/>
      <c r="P21" s="91" t="s">
        <v>55</v>
      </c>
      <c r="Q21" s="95"/>
      <c r="R21" s="96"/>
      <c r="T21" s="90" t="s">
        <v>56</v>
      </c>
      <c r="U21" s="91" t="s">
        <v>53</v>
      </c>
      <c r="V21" s="92"/>
      <c r="W21" s="92"/>
      <c r="X21" s="93"/>
      <c r="Y21" s="94" t="s">
        <v>54</v>
      </c>
      <c r="Z21" s="93"/>
      <c r="AA21" s="91" t="s">
        <v>55</v>
      </c>
      <c r="AB21" s="95"/>
      <c r="AC21" s="96"/>
    </row>
    <row r="22" spans="1:29" ht="15.75">
      <c r="A22" s="5">
        <f>'Grunnur  '!A22</f>
        <v>0</v>
      </c>
      <c r="B22" s="118"/>
      <c r="C22" s="8">
        <f>Vinnuvél_4_einv</f>
        <v>0</v>
      </c>
      <c r="D22" s="8">
        <f t="shared" si="0"/>
        <v>0</v>
      </c>
      <c r="E22" s="8">
        <f>B22+'Reikningur 5'!E22</f>
        <v>0</v>
      </c>
      <c r="F22" s="8">
        <f>D22+'Reikningur 5'!F22</f>
        <v>0</v>
      </c>
      <c r="G22" s="13" t="str">
        <f>IF(F22=0," ",E22/'Grunnur  '!C22)</f>
        <v xml:space="preserve"> </v>
      </c>
      <c r="H22" s="13"/>
      <c r="I22" s="97"/>
      <c r="J22" s="247"/>
      <c r="K22" s="248"/>
      <c r="L22" s="248"/>
      <c r="M22" s="249"/>
      <c r="N22" s="245"/>
      <c r="O22" s="246"/>
      <c r="P22" s="98"/>
      <c r="Q22" s="99"/>
      <c r="R22" s="100"/>
      <c r="T22" s="97"/>
      <c r="U22" s="247"/>
      <c r="V22" s="248"/>
      <c r="W22" s="248"/>
      <c r="X22" s="249"/>
      <c r="Y22" s="245"/>
      <c r="Z22" s="246"/>
      <c r="AA22" s="98"/>
      <c r="AB22" s="99"/>
      <c r="AC22" s="100"/>
    </row>
    <row r="23" spans="1:29">
      <c r="A23" s="5">
        <f>'Grunnur  '!A23</f>
        <v>0</v>
      </c>
      <c r="B23" s="118"/>
      <c r="C23" s="8">
        <f>Biðtími_smábíll_einv</f>
        <v>0</v>
      </c>
      <c r="D23" s="8">
        <f t="shared" si="0"/>
        <v>0</v>
      </c>
      <c r="E23" s="8">
        <f>B23+'Reikningur 5'!E23</f>
        <v>0</v>
      </c>
      <c r="F23" s="8">
        <f>D23+'Reikningur 5'!F23</f>
        <v>0</v>
      </c>
      <c r="G23" s="13" t="str">
        <f>IF(F23=0," ",E23/'Grunnur  '!C23)</f>
        <v xml:space="preserve"> </v>
      </c>
      <c r="H23" s="13"/>
      <c r="I23" s="90" t="s">
        <v>47</v>
      </c>
      <c r="J23" s="90" t="s">
        <v>57</v>
      </c>
      <c r="K23" s="101" t="s">
        <v>48</v>
      </c>
      <c r="L23" s="90" t="s">
        <v>49</v>
      </c>
      <c r="M23" s="90" t="s">
        <v>50</v>
      </c>
      <c r="N23" s="94" t="s">
        <v>7</v>
      </c>
      <c r="O23" s="93"/>
      <c r="P23" s="90" t="s">
        <v>51</v>
      </c>
      <c r="Q23" s="91" t="s">
        <v>52</v>
      </c>
      <c r="R23" s="93"/>
      <c r="T23" s="90" t="s">
        <v>47</v>
      </c>
      <c r="U23" s="90" t="s">
        <v>57</v>
      </c>
      <c r="V23" s="101" t="s">
        <v>48</v>
      </c>
      <c r="W23" s="90" t="s">
        <v>49</v>
      </c>
      <c r="X23" s="90" t="s">
        <v>50</v>
      </c>
      <c r="Y23" s="94" t="s">
        <v>7</v>
      </c>
      <c r="Z23" s="93"/>
      <c r="AA23" s="90" t="s">
        <v>51</v>
      </c>
      <c r="AB23" s="91" t="s">
        <v>52</v>
      </c>
      <c r="AC23" s="93"/>
    </row>
    <row r="24" spans="1:29" ht="15.75">
      <c r="A24" s="5">
        <f>'Grunnur  '!A24</f>
        <v>0</v>
      </c>
      <c r="B24" s="118"/>
      <c r="C24" s="8">
        <f>Biðtími_vörubíll_einv</f>
        <v>0</v>
      </c>
      <c r="D24" s="8">
        <f t="shared" si="0"/>
        <v>0</v>
      </c>
      <c r="E24" s="8">
        <f>B24+'Reikningur 5'!E24</f>
        <v>0</v>
      </c>
      <c r="F24" s="8">
        <f>D24+'Reikningur 5'!F24</f>
        <v>0</v>
      </c>
      <c r="G24" s="13" t="str">
        <f>IF(F24=0," ",E24/'Grunnur  '!C24)</f>
        <v xml:space="preserve"> </v>
      </c>
      <c r="H24" s="13"/>
      <c r="I24" s="102"/>
      <c r="J24" s="103"/>
      <c r="K24" s="104"/>
      <c r="L24" s="103"/>
      <c r="M24" s="105"/>
      <c r="N24" s="252"/>
      <c r="O24" s="253"/>
      <c r="P24" s="97"/>
      <c r="Q24" s="98"/>
      <c r="R24" s="106"/>
      <c r="T24" s="102"/>
      <c r="U24" s="103"/>
      <c r="V24" s="104"/>
      <c r="W24" s="103"/>
      <c r="X24" s="105"/>
      <c r="Y24" s="252"/>
      <c r="Z24" s="253"/>
      <c r="AA24" s="97"/>
      <c r="AB24" s="250"/>
      <c r="AC24" s="251"/>
    </row>
    <row r="25" spans="1:29" ht="13.5" thickBot="1">
      <c r="A25" s="30" t="s">
        <v>19</v>
      </c>
      <c r="B25" s="24"/>
      <c r="C25" s="23"/>
      <c r="D25" s="25">
        <f>SUM(D16:D24)</f>
        <v>0</v>
      </c>
      <c r="E25" s="24"/>
      <c r="F25" s="24">
        <f>SUM(F16:F24)</f>
        <v>0</v>
      </c>
      <c r="G25" s="27" t="e">
        <f>(F25/D14)/Heildarupphæð</f>
        <v>#DIV/0!</v>
      </c>
      <c r="H25" s="66"/>
      <c r="I25" s="90" t="s">
        <v>56</v>
      </c>
      <c r="J25" s="91" t="s">
        <v>53</v>
      </c>
      <c r="K25" s="92"/>
      <c r="L25" s="92"/>
      <c r="M25" s="93"/>
      <c r="N25" s="94" t="s">
        <v>54</v>
      </c>
      <c r="O25" s="93"/>
      <c r="P25" s="91" t="s">
        <v>55</v>
      </c>
      <c r="Q25" s="95"/>
      <c r="R25" s="96"/>
      <c r="T25" s="90" t="s">
        <v>56</v>
      </c>
      <c r="U25" s="91" t="s">
        <v>53</v>
      </c>
      <c r="V25" s="92"/>
      <c r="W25" s="92"/>
      <c r="X25" s="93"/>
      <c r="Y25" s="94" t="s">
        <v>54</v>
      </c>
      <c r="Z25" s="93"/>
      <c r="AA25" s="91" t="s">
        <v>55</v>
      </c>
      <c r="AB25" s="95"/>
      <c r="AC25" s="96"/>
    </row>
    <row r="26" spans="1:29" ht="16.5" thickTop="1">
      <c r="B26" s="10"/>
      <c r="C26" s="11"/>
      <c r="D26" s="12"/>
      <c r="E26" s="10"/>
      <c r="F26" s="10"/>
      <c r="G26" s="10"/>
      <c r="H26" s="10"/>
      <c r="I26" s="97"/>
      <c r="J26" s="247"/>
      <c r="K26" s="248"/>
      <c r="L26" s="248"/>
      <c r="M26" s="249"/>
      <c r="N26" s="245"/>
      <c r="O26" s="246"/>
      <c r="P26" s="98"/>
      <c r="Q26" s="99"/>
      <c r="R26" s="100"/>
      <c r="T26" s="97"/>
      <c r="U26" s="247"/>
      <c r="V26" s="248"/>
      <c r="W26" s="248"/>
      <c r="X26" s="249"/>
      <c r="Y26" s="245"/>
      <c r="Z26" s="246"/>
      <c r="AA26" s="98"/>
      <c r="AB26" s="99"/>
      <c r="AC26" s="100"/>
    </row>
    <row r="27" spans="1:29">
      <c r="G27" s="13"/>
      <c r="H27" s="13"/>
      <c r="I27" s="90" t="s">
        <v>47</v>
      </c>
      <c r="J27" s="90" t="s">
        <v>57</v>
      </c>
      <c r="K27" s="101" t="s">
        <v>48</v>
      </c>
      <c r="L27" s="90" t="s">
        <v>49</v>
      </c>
      <c r="M27" s="90" t="s">
        <v>50</v>
      </c>
      <c r="N27" s="94" t="s">
        <v>7</v>
      </c>
      <c r="O27" s="93"/>
      <c r="P27" s="90" t="s">
        <v>51</v>
      </c>
      <c r="Q27" s="91" t="s">
        <v>52</v>
      </c>
      <c r="R27" s="93"/>
      <c r="T27" s="90" t="s">
        <v>47</v>
      </c>
      <c r="U27" s="90" t="s">
        <v>57</v>
      </c>
      <c r="V27" s="101" t="s">
        <v>48</v>
      </c>
      <c r="W27" s="90" t="s">
        <v>49</v>
      </c>
      <c r="X27" s="90" t="s">
        <v>50</v>
      </c>
      <c r="Y27" s="94" t="s">
        <v>7</v>
      </c>
      <c r="Z27" s="93"/>
      <c r="AA27" s="90" t="s">
        <v>51</v>
      </c>
      <c r="AB27" s="91" t="s">
        <v>52</v>
      </c>
      <c r="AC27" s="93"/>
    </row>
    <row r="28" spans="1:29" ht="15.75">
      <c r="A28" s="41" t="s">
        <v>22</v>
      </c>
      <c r="B28" s="107"/>
      <c r="I28" s="102"/>
      <c r="J28" s="103"/>
      <c r="K28" s="104"/>
      <c r="L28" s="103"/>
      <c r="M28" s="105"/>
      <c r="N28" s="252"/>
      <c r="O28" s="253"/>
      <c r="P28" s="97"/>
      <c r="Q28" s="98"/>
      <c r="R28" s="106"/>
      <c r="T28" s="102"/>
      <c r="U28" s="103"/>
      <c r="V28" s="104"/>
      <c r="W28" s="103"/>
      <c r="X28" s="105"/>
      <c r="Y28" s="252"/>
      <c r="Z28" s="253"/>
      <c r="AA28" s="97"/>
      <c r="AB28" s="98"/>
      <c r="AC28" s="106"/>
    </row>
    <row r="29" spans="1:29">
      <c r="I29" s="90" t="s">
        <v>56</v>
      </c>
      <c r="J29" s="91" t="s">
        <v>53</v>
      </c>
      <c r="K29" s="92"/>
      <c r="L29" s="92"/>
      <c r="M29" s="93"/>
      <c r="N29" s="94" t="s">
        <v>54</v>
      </c>
      <c r="O29" s="93"/>
      <c r="P29" s="91" t="s">
        <v>55</v>
      </c>
      <c r="Q29" s="95"/>
      <c r="R29" s="96"/>
      <c r="T29" s="90" t="s">
        <v>56</v>
      </c>
      <c r="U29" s="91" t="s">
        <v>53</v>
      </c>
      <c r="V29" s="92"/>
      <c r="W29" s="92"/>
      <c r="X29" s="93"/>
      <c r="Y29" s="94" t="s">
        <v>54</v>
      </c>
      <c r="Z29" s="93"/>
      <c r="AA29" s="91" t="s">
        <v>55</v>
      </c>
      <c r="AB29" s="95"/>
      <c r="AC29" s="96"/>
    </row>
    <row r="30" spans="1:29" ht="15.75">
      <c r="A30" s="43" t="s">
        <v>9</v>
      </c>
      <c r="B30" s="44" t="s">
        <v>26</v>
      </c>
      <c r="C30" s="44" t="s">
        <v>27</v>
      </c>
      <c r="D30" s="44" t="s">
        <v>24</v>
      </c>
      <c r="E30" s="240" t="s">
        <v>76</v>
      </c>
      <c r="F30" s="240" t="s">
        <v>78</v>
      </c>
      <c r="I30" s="97"/>
      <c r="J30" s="247"/>
      <c r="K30" s="248"/>
      <c r="L30" s="248"/>
      <c r="M30" s="249"/>
      <c r="N30" s="245"/>
      <c r="O30" s="246"/>
      <c r="P30" s="98"/>
      <c r="Q30" s="99"/>
      <c r="R30" s="100"/>
      <c r="T30" s="97"/>
      <c r="U30" s="247"/>
      <c r="V30" s="248"/>
      <c r="W30" s="248"/>
      <c r="X30" s="249"/>
      <c r="Y30" s="245"/>
      <c r="Z30" s="246"/>
      <c r="AA30" s="98"/>
      <c r="AB30" s="99"/>
      <c r="AC30" s="100"/>
    </row>
    <row r="31" spans="1:29">
      <c r="A31" s="243" t="str">
        <f>IF(Fast_gjald_hlutfall=0.2,"Breytilegur kostnaður 80 %",IF(Fast_gjald_hlutfall=0.25,"Breytilegur kostnaður 75 %",IF(Fast_gjald_hlutfall=0.3,"Breytilegur kostnaður 70 %","Villa leiðr. breytil kostn.")))</f>
        <v>Villa leiðr. breytil kostn.</v>
      </c>
      <c r="B31" s="14">
        <f>F25</f>
        <v>0</v>
      </c>
      <c r="C31" s="14">
        <f>'Reikningur 5'!F25</f>
        <v>0</v>
      </c>
      <c r="D31" s="14">
        <f>B31-C31</f>
        <v>0</v>
      </c>
      <c r="I31" s="90" t="s">
        <v>47</v>
      </c>
      <c r="J31" s="90" t="s">
        <v>57</v>
      </c>
      <c r="K31" s="101" t="s">
        <v>48</v>
      </c>
      <c r="L31" s="90" t="s">
        <v>49</v>
      </c>
      <c r="M31" s="90" t="s">
        <v>50</v>
      </c>
      <c r="N31" s="94" t="s">
        <v>7</v>
      </c>
      <c r="O31" s="93"/>
      <c r="P31" s="90" t="s">
        <v>51</v>
      </c>
      <c r="Q31" s="91" t="s">
        <v>52</v>
      </c>
      <c r="R31" s="93"/>
      <c r="T31" s="90" t="s">
        <v>47</v>
      </c>
      <c r="U31" s="90" t="s">
        <v>57</v>
      </c>
      <c r="V31" s="101" t="s">
        <v>48</v>
      </c>
      <c r="W31" s="90" t="s">
        <v>49</v>
      </c>
      <c r="X31" s="90" t="s">
        <v>50</v>
      </c>
      <c r="Y31" s="94" t="s">
        <v>7</v>
      </c>
      <c r="Z31" s="93"/>
      <c r="AA31" s="90" t="s">
        <v>51</v>
      </c>
      <c r="AB31" s="91" t="s">
        <v>52</v>
      </c>
      <c r="AC31" s="93"/>
    </row>
    <row r="32" spans="1:29" ht="15.75">
      <c r="A32" s="242" t="s">
        <v>81</v>
      </c>
      <c r="B32" s="40" t="e">
        <f>IF(E32&lt;=F32,E32,F32)</f>
        <v>#DIV/0!</v>
      </c>
      <c r="C32" s="14" t="e">
        <f>'Reikningur 5'!B32</f>
        <v>#DIV/0!</v>
      </c>
      <c r="D32" s="14" t="e">
        <f>B32-C32</f>
        <v>#DIV/0!</v>
      </c>
      <c r="E32" s="238" t="e">
        <f>'Grunnur  '!$G$23*Fast_gjald_hlutfall/Fast_gjald_fjöldi_gjalddaga*$G$4</f>
        <v>#DIV/0!</v>
      </c>
      <c r="F32" s="10" t="e">
        <f>IF(G25*100&lt;=200,(Fast_gjald_kr.+'Grunnur  '!$G$23*('Reikningur 6'!G25*100+(100-'Reikningur 6'!G25*100)*Fast_gjald_hlutfall)/100)-(Fast_gjald_kr.+F25),(Fast_gjald_kr.+'Grunnur  '!$G$23*(('Reikningur 6'!G25*100+(100-200)*Fast_gjald_hlutfall+(200-'Reikningur 6'!G25*100)*0.1)/100)-(Fast_gjald_kr.+F25)))</f>
        <v>#DIV/0!</v>
      </c>
      <c r="I32" s="102"/>
      <c r="J32" s="103"/>
      <c r="K32" s="104"/>
      <c r="L32" s="103"/>
      <c r="M32" s="105"/>
      <c r="N32" s="252"/>
      <c r="O32" s="253"/>
      <c r="P32" s="97"/>
      <c r="Q32" s="250"/>
      <c r="R32" s="251"/>
      <c r="T32" s="102"/>
      <c r="U32" s="103"/>
      <c r="V32" s="104"/>
      <c r="W32" s="103"/>
      <c r="X32" s="105"/>
      <c r="Y32" s="252"/>
      <c r="Z32" s="253"/>
      <c r="AA32" s="97"/>
      <c r="AB32" s="98"/>
      <c r="AC32" s="106"/>
    </row>
    <row r="33" spans="1:29">
      <c r="A33" s="242" t="s">
        <v>80</v>
      </c>
      <c r="B33" s="15" t="e">
        <f>B31+B32</f>
        <v>#DIV/0!</v>
      </c>
      <c r="C33" s="15" t="e">
        <f>C31+C32</f>
        <v>#DIV/0!</v>
      </c>
      <c r="D33" s="15" t="e">
        <f>B33-C33</f>
        <v>#DIV/0!</v>
      </c>
      <c r="I33" s="90" t="s">
        <v>56</v>
      </c>
      <c r="J33" s="91" t="s">
        <v>53</v>
      </c>
      <c r="K33" s="92"/>
      <c r="L33" s="92"/>
      <c r="M33" s="93"/>
      <c r="N33" s="94" t="s">
        <v>54</v>
      </c>
      <c r="O33" s="93"/>
      <c r="P33" s="91" t="s">
        <v>55</v>
      </c>
      <c r="Q33" s="95"/>
      <c r="R33" s="96"/>
      <c r="T33" s="90" t="s">
        <v>56</v>
      </c>
      <c r="U33" s="91" t="s">
        <v>53</v>
      </c>
      <c r="V33" s="92"/>
      <c r="W33" s="92"/>
      <c r="X33" s="93"/>
      <c r="Y33" s="94" t="s">
        <v>54</v>
      </c>
      <c r="Z33" s="93"/>
      <c r="AA33" s="91" t="s">
        <v>55</v>
      </c>
      <c r="AB33" s="95"/>
      <c r="AC33" s="96"/>
    </row>
    <row r="34" spans="1:29" ht="15.75">
      <c r="A34" s="4" t="s">
        <v>14</v>
      </c>
      <c r="B34" s="14" t="e">
        <f>(Fast_gjald_kr./Fast_gjald_fjöldi_gjalddaga)*6</f>
        <v>#DIV/0!</v>
      </c>
      <c r="C34" s="14" t="e">
        <f>'Reikningur 5'!B34</f>
        <v>#DIV/0!</v>
      </c>
      <c r="D34" s="14" t="e">
        <f>B34-C34</f>
        <v>#DIV/0!</v>
      </c>
      <c r="I34" s="97"/>
      <c r="J34" s="247"/>
      <c r="K34" s="248"/>
      <c r="L34" s="248"/>
      <c r="M34" s="249"/>
      <c r="N34" s="245"/>
      <c r="O34" s="246"/>
      <c r="P34" s="98"/>
      <c r="Q34" s="99"/>
      <c r="R34" s="100"/>
      <c r="T34" s="97"/>
      <c r="U34" s="247"/>
      <c r="V34" s="248"/>
      <c r="W34" s="248"/>
      <c r="X34" s="249"/>
      <c r="Y34" s="245"/>
      <c r="Z34" s="246"/>
      <c r="AA34" s="98"/>
      <c r="AB34" s="99"/>
      <c r="AC34" s="100"/>
    </row>
    <row r="35" spans="1:29">
      <c r="A35" s="4" t="s">
        <v>19</v>
      </c>
      <c r="B35" s="14" t="e">
        <f>B33+B34</f>
        <v>#DIV/0!</v>
      </c>
      <c r="C35" s="14" t="e">
        <f>C33+C34</f>
        <v>#DIV/0!</v>
      </c>
      <c r="D35" s="14" t="e">
        <f>D33+D34</f>
        <v>#DIV/0!</v>
      </c>
      <c r="I35" s="90" t="s">
        <v>47</v>
      </c>
      <c r="J35" s="90" t="s">
        <v>57</v>
      </c>
      <c r="K35" s="101" t="s">
        <v>48</v>
      </c>
      <c r="L35" s="90" t="s">
        <v>49</v>
      </c>
      <c r="M35" s="90" t="s">
        <v>50</v>
      </c>
      <c r="N35" s="94" t="s">
        <v>7</v>
      </c>
      <c r="O35" s="93"/>
      <c r="P35" s="90" t="s">
        <v>51</v>
      </c>
      <c r="Q35" s="91" t="s">
        <v>52</v>
      </c>
      <c r="R35" s="93"/>
      <c r="T35" s="90" t="s">
        <v>47</v>
      </c>
      <c r="U35" s="90" t="s">
        <v>57</v>
      </c>
      <c r="V35" s="101" t="s">
        <v>48</v>
      </c>
      <c r="W35" s="90" t="s">
        <v>49</v>
      </c>
      <c r="X35" s="90" t="s">
        <v>50</v>
      </c>
      <c r="Y35" s="94" t="s">
        <v>7</v>
      </c>
      <c r="Z35" s="93"/>
      <c r="AA35" s="90" t="s">
        <v>51</v>
      </c>
      <c r="AB35" s="91" t="s">
        <v>52</v>
      </c>
      <c r="AC35" s="93"/>
    </row>
    <row r="36" spans="1:29" ht="15.75">
      <c r="A36" s="4" t="s">
        <v>21</v>
      </c>
      <c r="B36" s="14" t="e">
        <f>D36+C36</f>
        <v>#DIV/0!</v>
      </c>
      <c r="C36" s="14" t="e">
        <f>'Reikningur 5'!B36</f>
        <v>#DIV/0!</v>
      </c>
      <c r="D36" s="14" t="e">
        <f>D35*B28</f>
        <v>#DIV/0!</v>
      </c>
      <c r="I36" s="102"/>
      <c r="J36" s="103"/>
      <c r="K36" s="104"/>
      <c r="L36" s="103"/>
      <c r="M36" s="105"/>
      <c r="N36" s="252"/>
      <c r="O36" s="253"/>
      <c r="P36" s="97"/>
      <c r="Q36" s="250"/>
      <c r="R36" s="251"/>
      <c r="T36" s="102"/>
      <c r="U36" s="103"/>
      <c r="V36" s="104"/>
      <c r="W36" s="103"/>
      <c r="X36" s="105"/>
      <c r="Y36" s="252"/>
      <c r="Z36" s="253"/>
      <c r="AA36" s="97"/>
      <c r="AB36" s="98"/>
      <c r="AC36" s="106"/>
    </row>
    <row r="37" spans="1:29">
      <c r="A37" s="47" t="s">
        <v>28</v>
      </c>
      <c r="B37" s="48" t="e">
        <f>B35+B36</f>
        <v>#DIV/0!</v>
      </c>
      <c r="C37" s="48" t="e">
        <f>C35+C36</f>
        <v>#DIV/0!</v>
      </c>
      <c r="D37" s="49" t="e">
        <f>D35+D36</f>
        <v>#DIV/0!</v>
      </c>
      <c r="I37" s="90" t="s">
        <v>56</v>
      </c>
      <c r="J37" s="91" t="s">
        <v>53</v>
      </c>
      <c r="K37" s="92"/>
      <c r="L37" s="92"/>
      <c r="M37" s="93"/>
      <c r="N37" s="94" t="s">
        <v>54</v>
      </c>
      <c r="O37" s="93"/>
      <c r="P37" s="91" t="s">
        <v>55</v>
      </c>
      <c r="Q37" s="95"/>
      <c r="R37" s="96"/>
      <c r="T37" s="90" t="s">
        <v>56</v>
      </c>
      <c r="U37" s="91" t="s">
        <v>53</v>
      </c>
      <c r="V37" s="92"/>
      <c r="W37" s="92"/>
      <c r="X37" s="93"/>
      <c r="Y37" s="94" t="s">
        <v>54</v>
      </c>
      <c r="Z37" s="93"/>
      <c r="AA37" s="91" t="s">
        <v>55</v>
      </c>
      <c r="AB37" s="95"/>
      <c r="AC37" s="96"/>
    </row>
    <row r="38" spans="1:29" ht="15.75">
      <c r="A38" s="5"/>
      <c r="I38" s="97"/>
      <c r="J38" s="247"/>
      <c r="K38" s="248"/>
      <c r="L38" s="248"/>
      <c r="M38" s="249"/>
      <c r="N38" s="245"/>
      <c r="O38" s="246"/>
      <c r="P38" s="98"/>
      <c r="Q38" s="99"/>
      <c r="R38" s="100"/>
      <c r="T38" s="97"/>
      <c r="U38" s="247"/>
      <c r="V38" s="248"/>
      <c r="W38" s="248"/>
      <c r="X38" s="249"/>
      <c r="Y38" s="245"/>
      <c r="Z38" s="246"/>
      <c r="AA38" s="98"/>
      <c r="AB38" s="99"/>
      <c r="AC38" s="100"/>
    </row>
    <row r="39" spans="1:29">
      <c r="A39" s="5"/>
      <c r="C39" s="14"/>
      <c r="I39" s="90" t="s">
        <v>47</v>
      </c>
      <c r="J39" s="90" t="s">
        <v>57</v>
      </c>
      <c r="K39" s="101" t="s">
        <v>48</v>
      </c>
      <c r="L39" s="90" t="s">
        <v>49</v>
      </c>
      <c r="M39" s="90" t="s">
        <v>50</v>
      </c>
      <c r="N39" s="94" t="s">
        <v>7</v>
      </c>
      <c r="O39" s="93"/>
      <c r="P39" s="90" t="s">
        <v>51</v>
      </c>
      <c r="Q39" s="91" t="s">
        <v>52</v>
      </c>
      <c r="R39" s="93"/>
      <c r="T39" s="90" t="s">
        <v>47</v>
      </c>
      <c r="U39" s="90" t="s">
        <v>57</v>
      </c>
      <c r="V39" s="101" t="s">
        <v>48</v>
      </c>
      <c r="W39" s="90" t="s">
        <v>49</v>
      </c>
      <c r="X39" s="90" t="s">
        <v>50</v>
      </c>
      <c r="Y39" s="94" t="s">
        <v>7</v>
      </c>
      <c r="Z39" s="93"/>
      <c r="AA39" s="90" t="s">
        <v>51</v>
      </c>
      <c r="AB39" s="91" t="s">
        <v>52</v>
      </c>
      <c r="AC39" s="93"/>
    </row>
    <row r="40" spans="1:29" ht="15.75">
      <c r="A40" s="5"/>
      <c r="I40" s="102"/>
      <c r="J40" s="103"/>
      <c r="K40" s="104"/>
      <c r="L40" s="103"/>
      <c r="M40" s="105"/>
      <c r="N40" s="252"/>
      <c r="O40" s="253"/>
      <c r="P40" s="97"/>
      <c r="Q40" s="250"/>
      <c r="R40" s="251"/>
      <c r="T40" s="102"/>
      <c r="U40" s="103"/>
      <c r="V40" s="104"/>
      <c r="W40" s="103"/>
      <c r="X40" s="105"/>
      <c r="Y40" s="252"/>
      <c r="Z40" s="253"/>
      <c r="AA40" s="97"/>
      <c r="AB40" s="250"/>
      <c r="AC40" s="251"/>
    </row>
    <row r="41" spans="1:29">
      <c r="A41" s="14"/>
      <c r="I41" s="90" t="s">
        <v>56</v>
      </c>
      <c r="J41" s="91" t="s">
        <v>53</v>
      </c>
      <c r="K41" s="92"/>
      <c r="L41" s="92"/>
      <c r="M41" s="93"/>
      <c r="N41" s="94" t="s">
        <v>54</v>
      </c>
      <c r="O41" s="93"/>
      <c r="P41" s="91" t="s">
        <v>55</v>
      </c>
      <c r="Q41" s="95"/>
      <c r="R41" s="96"/>
      <c r="T41" s="90" t="s">
        <v>56</v>
      </c>
      <c r="U41" s="91" t="s">
        <v>53</v>
      </c>
      <c r="V41" s="92"/>
      <c r="W41" s="92"/>
      <c r="X41" s="93"/>
      <c r="Y41" s="94" t="s">
        <v>54</v>
      </c>
      <c r="Z41" s="93"/>
      <c r="AA41" s="91" t="s">
        <v>55</v>
      </c>
      <c r="AB41" s="95"/>
      <c r="AC41" s="96"/>
    </row>
    <row r="42" spans="1:29" ht="15.75">
      <c r="A42" s="5"/>
      <c r="I42" s="97"/>
      <c r="J42" s="247"/>
      <c r="K42" s="248"/>
      <c r="L42" s="248"/>
      <c r="M42" s="249"/>
      <c r="N42" s="245"/>
      <c r="O42" s="246"/>
      <c r="P42" s="98"/>
      <c r="Q42" s="99"/>
      <c r="R42" s="100"/>
      <c r="T42" s="97"/>
      <c r="U42" s="247"/>
      <c r="V42" s="248"/>
      <c r="W42" s="248"/>
      <c r="X42" s="249"/>
      <c r="Y42" s="245"/>
      <c r="Z42" s="246"/>
      <c r="AA42" s="98"/>
      <c r="AB42" s="99"/>
      <c r="AC42" s="100"/>
    </row>
    <row r="43" spans="1:29">
      <c r="I43" s="90" t="s">
        <v>47</v>
      </c>
      <c r="J43" s="90" t="s">
        <v>57</v>
      </c>
      <c r="K43" s="101" t="s">
        <v>48</v>
      </c>
      <c r="L43" s="90" t="s">
        <v>49</v>
      </c>
      <c r="M43" s="90" t="s">
        <v>50</v>
      </c>
      <c r="N43" s="94" t="s">
        <v>7</v>
      </c>
      <c r="O43" s="93"/>
      <c r="P43" s="90" t="s">
        <v>51</v>
      </c>
      <c r="Q43" s="91" t="s">
        <v>52</v>
      </c>
      <c r="R43" s="93"/>
      <c r="T43" s="90" t="s">
        <v>47</v>
      </c>
      <c r="U43" s="90" t="s">
        <v>57</v>
      </c>
      <c r="V43" s="101" t="s">
        <v>48</v>
      </c>
      <c r="W43" s="90" t="s">
        <v>49</v>
      </c>
      <c r="X43" s="90" t="s">
        <v>50</v>
      </c>
      <c r="Y43" s="94" t="s">
        <v>7</v>
      </c>
      <c r="Z43" s="93"/>
      <c r="AA43" s="90" t="s">
        <v>51</v>
      </c>
      <c r="AB43" s="91" t="s">
        <v>52</v>
      </c>
      <c r="AC43" s="93"/>
    </row>
    <row r="44" spans="1:29" ht="15.75">
      <c r="I44" s="102"/>
      <c r="J44" s="103"/>
      <c r="K44" s="104"/>
      <c r="L44" s="103"/>
      <c r="M44" s="105"/>
      <c r="N44" s="252"/>
      <c r="O44" s="253"/>
      <c r="P44" s="97"/>
      <c r="Q44" s="250"/>
      <c r="R44" s="251"/>
      <c r="T44" s="102"/>
      <c r="U44" s="103"/>
      <c r="V44" s="104"/>
      <c r="W44" s="103"/>
      <c r="X44" s="105"/>
      <c r="Y44" s="252"/>
      <c r="Z44" s="253"/>
      <c r="AA44" s="97"/>
      <c r="AB44" s="250"/>
      <c r="AC44" s="251"/>
    </row>
    <row r="45" spans="1:29">
      <c r="I45" s="90" t="s">
        <v>56</v>
      </c>
      <c r="J45" s="91" t="s">
        <v>53</v>
      </c>
      <c r="K45" s="92"/>
      <c r="L45" s="92"/>
      <c r="M45" s="93"/>
      <c r="N45" s="94" t="s">
        <v>54</v>
      </c>
      <c r="O45" s="93"/>
      <c r="P45" s="91" t="s">
        <v>55</v>
      </c>
      <c r="Q45" s="95"/>
      <c r="R45" s="96"/>
      <c r="T45" s="90" t="s">
        <v>56</v>
      </c>
      <c r="U45" s="91" t="s">
        <v>53</v>
      </c>
      <c r="V45" s="92"/>
      <c r="W45" s="92"/>
      <c r="X45" s="93"/>
      <c r="Y45" s="94" t="s">
        <v>54</v>
      </c>
      <c r="Z45" s="93"/>
      <c r="AA45" s="91" t="s">
        <v>55</v>
      </c>
      <c r="AB45" s="95"/>
      <c r="AC45" s="96"/>
    </row>
    <row r="46" spans="1:29" ht="15.75">
      <c r="I46" s="97"/>
      <c r="J46" s="247"/>
      <c r="K46" s="248"/>
      <c r="L46" s="248"/>
      <c r="M46" s="249"/>
      <c r="N46" s="245"/>
      <c r="O46" s="246"/>
      <c r="P46" s="98"/>
      <c r="Q46" s="99"/>
      <c r="R46" s="100"/>
      <c r="T46" s="97"/>
      <c r="U46" s="247"/>
      <c r="V46" s="248"/>
      <c r="W46" s="248"/>
      <c r="X46" s="249"/>
      <c r="Y46" s="245"/>
      <c r="Z46" s="246"/>
      <c r="AA46" s="98"/>
      <c r="AB46" s="99"/>
      <c r="AC46" s="100"/>
    </row>
    <row r="47" spans="1:29">
      <c r="I47" s="90" t="s">
        <v>47</v>
      </c>
      <c r="J47" s="90" t="s">
        <v>57</v>
      </c>
      <c r="K47" s="101" t="s">
        <v>48</v>
      </c>
      <c r="L47" s="90" t="s">
        <v>49</v>
      </c>
      <c r="M47" s="90" t="s">
        <v>50</v>
      </c>
      <c r="N47" s="94" t="s">
        <v>7</v>
      </c>
      <c r="O47" s="93"/>
      <c r="P47" s="90" t="s">
        <v>51</v>
      </c>
      <c r="Q47" s="91" t="s">
        <v>52</v>
      </c>
      <c r="R47" s="93"/>
      <c r="T47" s="90" t="s">
        <v>47</v>
      </c>
      <c r="U47" s="90" t="s">
        <v>57</v>
      </c>
      <c r="V47" s="101" t="s">
        <v>48</v>
      </c>
      <c r="W47" s="90" t="s">
        <v>49</v>
      </c>
      <c r="X47" s="90" t="s">
        <v>50</v>
      </c>
      <c r="Y47" s="94" t="s">
        <v>7</v>
      </c>
      <c r="Z47" s="93"/>
      <c r="AA47" s="90" t="s">
        <v>51</v>
      </c>
      <c r="AB47" s="91" t="s">
        <v>52</v>
      </c>
      <c r="AC47" s="93"/>
    </row>
    <row r="48" spans="1:29" ht="15.75">
      <c r="I48" s="102"/>
      <c r="J48" s="103"/>
      <c r="K48" s="104"/>
      <c r="L48" s="103"/>
      <c r="M48" s="105"/>
      <c r="N48" s="252"/>
      <c r="O48" s="253"/>
      <c r="P48" s="97"/>
      <c r="Q48" s="250"/>
      <c r="R48" s="251"/>
      <c r="T48" s="102"/>
      <c r="U48" s="103"/>
      <c r="V48" s="104"/>
      <c r="W48" s="103"/>
      <c r="X48" s="105"/>
      <c r="Y48" s="252"/>
      <c r="Z48" s="253"/>
      <c r="AA48" s="97"/>
      <c r="AB48" s="250"/>
      <c r="AC48" s="251"/>
    </row>
    <row r="49" spans="9:29">
      <c r="I49" s="90" t="s">
        <v>56</v>
      </c>
      <c r="J49" s="91" t="s">
        <v>53</v>
      </c>
      <c r="K49" s="92"/>
      <c r="L49" s="92"/>
      <c r="M49" s="93"/>
      <c r="N49" s="94" t="s">
        <v>54</v>
      </c>
      <c r="O49" s="93"/>
      <c r="P49" s="91" t="s">
        <v>55</v>
      </c>
      <c r="Q49" s="95"/>
      <c r="R49" s="96"/>
      <c r="T49" s="90" t="s">
        <v>56</v>
      </c>
      <c r="U49" s="91" t="s">
        <v>53</v>
      </c>
      <c r="V49" s="92"/>
      <c r="W49" s="92"/>
      <c r="X49" s="93"/>
      <c r="Y49" s="94" t="s">
        <v>54</v>
      </c>
      <c r="Z49" s="93"/>
      <c r="AA49" s="91" t="s">
        <v>55</v>
      </c>
      <c r="AB49" s="95"/>
      <c r="AC49" s="96"/>
    </row>
    <row r="50" spans="9:29" ht="15.75">
      <c r="I50" s="97"/>
      <c r="J50" s="247"/>
      <c r="K50" s="248"/>
      <c r="L50" s="248"/>
      <c r="M50" s="249"/>
      <c r="N50" s="245"/>
      <c r="O50" s="246"/>
      <c r="P50" s="98"/>
      <c r="Q50" s="99"/>
      <c r="R50" s="100"/>
      <c r="T50" s="97"/>
      <c r="U50" s="247"/>
      <c r="V50" s="248"/>
      <c r="W50" s="248"/>
      <c r="X50" s="249"/>
      <c r="Y50" s="245"/>
      <c r="Z50" s="246"/>
      <c r="AA50" s="98"/>
      <c r="AB50" s="99"/>
      <c r="AC50" s="100"/>
    </row>
    <row r="51" spans="9:29">
      <c r="I51" s="90" t="s">
        <v>47</v>
      </c>
      <c r="J51" s="90" t="s">
        <v>57</v>
      </c>
      <c r="K51" s="101" t="s">
        <v>48</v>
      </c>
      <c r="L51" s="90" t="s">
        <v>49</v>
      </c>
      <c r="M51" s="90" t="s">
        <v>50</v>
      </c>
      <c r="N51" s="94" t="s">
        <v>7</v>
      </c>
      <c r="O51" s="93"/>
      <c r="P51" s="90" t="s">
        <v>51</v>
      </c>
      <c r="Q51" s="91" t="s">
        <v>52</v>
      </c>
      <c r="R51" s="93"/>
      <c r="T51" s="90" t="s">
        <v>47</v>
      </c>
      <c r="U51" s="90" t="s">
        <v>57</v>
      </c>
      <c r="V51" s="101" t="s">
        <v>48</v>
      </c>
      <c r="W51" s="90" t="s">
        <v>49</v>
      </c>
      <c r="X51" s="90" t="s">
        <v>50</v>
      </c>
      <c r="Y51" s="94" t="s">
        <v>7</v>
      </c>
      <c r="Z51" s="93"/>
      <c r="AA51" s="90" t="s">
        <v>51</v>
      </c>
      <c r="AB51" s="91" t="s">
        <v>52</v>
      </c>
      <c r="AC51" s="93"/>
    </row>
    <row r="52" spans="9:29" ht="15.75">
      <c r="I52" s="102"/>
      <c r="J52" s="103"/>
      <c r="K52" s="104"/>
      <c r="L52" s="103"/>
      <c r="M52" s="105"/>
      <c r="N52" s="252"/>
      <c r="O52" s="253"/>
      <c r="P52" s="97"/>
      <c r="Q52" s="250"/>
      <c r="R52" s="251"/>
      <c r="T52" s="102"/>
      <c r="U52" s="103"/>
      <c r="V52" s="104"/>
      <c r="W52" s="103"/>
      <c r="X52" s="105"/>
      <c r="Y52" s="252"/>
      <c r="Z52" s="253"/>
      <c r="AA52" s="97"/>
      <c r="AB52" s="250"/>
      <c r="AC52" s="251"/>
    </row>
    <row r="53" spans="9:29">
      <c r="I53" s="90" t="s">
        <v>56</v>
      </c>
      <c r="J53" s="91" t="s">
        <v>53</v>
      </c>
      <c r="K53" s="92"/>
      <c r="L53" s="92"/>
      <c r="M53" s="93"/>
      <c r="N53" s="94" t="s">
        <v>54</v>
      </c>
      <c r="O53" s="93"/>
      <c r="P53" s="91" t="s">
        <v>55</v>
      </c>
      <c r="Q53" s="95"/>
      <c r="R53" s="96"/>
      <c r="T53" s="90" t="s">
        <v>56</v>
      </c>
      <c r="U53" s="91" t="s">
        <v>53</v>
      </c>
      <c r="V53" s="92"/>
      <c r="W53" s="92"/>
      <c r="X53" s="93"/>
      <c r="Y53" s="94" t="s">
        <v>54</v>
      </c>
      <c r="Z53" s="93"/>
      <c r="AA53" s="91" t="s">
        <v>55</v>
      </c>
      <c r="AB53" s="95"/>
      <c r="AC53" s="96"/>
    </row>
    <row r="54" spans="9:29" ht="15.75">
      <c r="I54" s="97"/>
      <c r="J54" s="247"/>
      <c r="K54" s="248"/>
      <c r="L54" s="248"/>
      <c r="M54" s="249"/>
      <c r="N54" s="245"/>
      <c r="O54" s="246"/>
      <c r="P54" s="98"/>
      <c r="Q54" s="99"/>
      <c r="R54" s="100"/>
      <c r="T54" s="97"/>
      <c r="U54" s="247"/>
      <c r="V54" s="248"/>
      <c r="W54" s="248"/>
      <c r="X54" s="249"/>
      <c r="Y54" s="245"/>
      <c r="Z54" s="246"/>
      <c r="AA54" s="98"/>
      <c r="AB54" s="99"/>
      <c r="AC54" s="100"/>
    </row>
    <row r="55" spans="9:29">
      <c r="T55" s="255"/>
      <c r="U55" s="255"/>
      <c r="V55" s="256"/>
      <c r="W55" s="255"/>
      <c r="X55" s="255"/>
      <c r="Y55" s="257"/>
      <c r="Z55" s="255"/>
      <c r="AA55" s="255"/>
      <c r="AB55" s="255"/>
      <c r="AC55" s="255"/>
    </row>
    <row r="56" spans="9:29" ht="15.75">
      <c r="T56" s="258"/>
      <c r="U56" s="259"/>
      <c r="V56" s="259"/>
      <c r="W56" s="259"/>
      <c r="X56" s="260"/>
      <c r="Y56" s="261"/>
      <c r="Z56" s="261"/>
      <c r="AA56" s="262"/>
      <c r="AB56" s="263"/>
      <c r="AC56" s="263"/>
    </row>
    <row r="57" spans="9:29">
      <c r="T57" s="255"/>
      <c r="U57" s="255"/>
      <c r="V57" s="255"/>
      <c r="W57" s="255"/>
      <c r="X57" s="255"/>
      <c r="Y57" s="257"/>
      <c r="Z57" s="255"/>
      <c r="AA57" s="255"/>
      <c r="AB57" s="255"/>
      <c r="AC57" s="255"/>
    </row>
    <row r="58" spans="9:29" ht="15.75">
      <c r="T58" s="262"/>
      <c r="U58" s="264"/>
      <c r="V58" s="264"/>
      <c r="W58" s="264"/>
      <c r="X58" s="264"/>
      <c r="Y58" s="265"/>
      <c r="Z58" s="265"/>
      <c r="AA58" s="262"/>
      <c r="AB58" s="262"/>
      <c r="AC58" s="262"/>
    </row>
  </sheetData>
  <sheetProtection password="D042" sheet="1" objects="1" scenarios="1"/>
  <mergeCells count="18">
    <mergeCell ref="U14:X14"/>
    <mergeCell ref="Y14:Z14"/>
    <mergeCell ref="Y16:Z16"/>
    <mergeCell ref="AB16:AC16"/>
    <mergeCell ref="U18:X18"/>
    <mergeCell ref="Y18:Z18"/>
    <mergeCell ref="Y3:Z3"/>
    <mergeCell ref="AB3:AC3"/>
    <mergeCell ref="AB7:AC7"/>
    <mergeCell ref="Y12:Z12"/>
    <mergeCell ref="AB12:AC12"/>
    <mergeCell ref="Q3:R3"/>
    <mergeCell ref="A7:D7"/>
    <mergeCell ref="E7:G7"/>
    <mergeCell ref="A9:C9"/>
    <mergeCell ref="N3:O3"/>
    <mergeCell ref="A5:B5"/>
    <mergeCell ref="C5:G5"/>
  </mergeCells>
  <phoneticPr fontId="3" type="noConversion"/>
  <pageMargins left="0.74803149606299213" right="0.43307086614173229" top="0.98425196850393704" bottom="0.59055118110236227" header="0.51181102362204722" footer="0.51181102362204722"/>
  <pageSetup paperSize="9" scale="90" orientation="portrait" r:id="rId1"/>
  <headerFooter alignWithMargins="0"/>
  <colBreaks count="1" manualBreakCount="1">
    <brk id="7" max="1048575" man="1"/>
  </col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E58"/>
  <sheetViews>
    <sheetView workbookViewId="0">
      <selection activeCell="B17" sqref="B17"/>
    </sheetView>
  </sheetViews>
  <sheetFormatPr defaultRowHeight="12.75"/>
  <cols>
    <col min="1" max="1" width="25.28515625" customWidth="1"/>
    <col min="2" max="2" width="13.7109375" bestFit="1" customWidth="1"/>
    <col min="3" max="3" width="13" bestFit="1" customWidth="1"/>
    <col min="4" max="4" width="13.7109375" bestFit="1" customWidth="1"/>
    <col min="5" max="5" width="10.28515625" customWidth="1"/>
    <col min="6" max="6" width="13.7109375" bestFit="1" customWidth="1"/>
    <col min="7" max="7" width="10.5703125" bestFit="1" customWidth="1"/>
    <col min="8" max="8" width="4.140625" customWidth="1"/>
    <col min="9" max="9" width="10.42578125" customWidth="1"/>
    <col min="11" max="11" width="12.140625" customWidth="1"/>
    <col min="12" max="12" width="3.42578125" customWidth="1"/>
    <col min="13" max="13" width="8.85546875" customWidth="1"/>
    <col min="18" max="18" width="8.42578125" customWidth="1"/>
    <col min="19" max="19" width="9.42578125" customWidth="1"/>
    <col min="20" max="20" width="10.42578125" customWidth="1"/>
    <col min="22" max="22" width="12.140625" customWidth="1"/>
    <col min="23" max="23" width="3.42578125" customWidth="1"/>
    <col min="24" max="24" width="8.85546875" customWidth="1"/>
    <col min="29" max="29" width="7.140625" customWidth="1"/>
    <col min="30" max="30" width="4.7109375" customWidth="1"/>
  </cols>
  <sheetData>
    <row r="1" spans="1:29" ht="15.75">
      <c r="A1" s="2" t="s">
        <v>1</v>
      </c>
      <c r="I1" s="2" t="s">
        <v>1</v>
      </c>
      <c r="J1" s="110"/>
      <c r="K1" s="110"/>
      <c r="L1" s="110"/>
      <c r="M1" s="110"/>
      <c r="N1" s="111"/>
      <c r="O1" s="110"/>
      <c r="P1" s="110"/>
      <c r="Q1" s="110"/>
      <c r="R1" s="110"/>
      <c r="T1" s="2" t="s">
        <v>1</v>
      </c>
      <c r="U1" s="110"/>
      <c r="V1" s="110"/>
      <c r="W1" s="110"/>
      <c r="X1" s="110"/>
      <c r="Y1" s="111"/>
      <c r="Z1" s="110"/>
      <c r="AA1" s="110"/>
      <c r="AB1" s="110"/>
      <c r="AC1" s="110"/>
    </row>
    <row r="2" spans="1:29">
      <c r="I2" s="138"/>
      <c r="J2" s="138"/>
      <c r="K2" s="150"/>
      <c r="L2" s="138"/>
      <c r="M2" s="138"/>
      <c r="N2" s="139"/>
      <c r="O2" s="138"/>
      <c r="P2" s="138"/>
      <c r="Q2" s="138"/>
      <c r="R2" s="138"/>
      <c r="T2" s="138"/>
      <c r="U2" s="138"/>
      <c r="V2" s="150"/>
      <c r="W2" s="138"/>
      <c r="X2" s="138"/>
      <c r="Y2" s="139"/>
      <c r="Z2" s="138"/>
      <c r="AA2" s="138"/>
      <c r="AB2" s="138"/>
      <c r="AC2" s="138"/>
    </row>
    <row r="3" spans="1:29" ht="18">
      <c r="A3" s="1" t="s">
        <v>0</v>
      </c>
      <c r="I3" s="1" t="s">
        <v>0</v>
      </c>
      <c r="J3" s="152"/>
      <c r="K3" s="153"/>
      <c r="L3" s="153"/>
      <c r="M3" s="154"/>
      <c r="N3" s="283"/>
      <c r="O3" s="283"/>
      <c r="P3" s="155"/>
      <c r="Q3" s="284"/>
      <c r="R3" s="284"/>
      <c r="T3" s="1" t="s">
        <v>0</v>
      </c>
      <c r="U3" s="152"/>
      <c r="V3" s="153"/>
      <c r="W3" s="153"/>
      <c r="X3" s="154"/>
      <c r="Y3" s="283"/>
      <c r="Z3" s="283"/>
      <c r="AA3" s="155"/>
      <c r="AB3" s="284"/>
      <c r="AC3" s="284"/>
    </row>
    <row r="4" spans="1:29" ht="15.75">
      <c r="F4" s="122" t="s">
        <v>79</v>
      </c>
      <c r="G4" s="177">
        <v>7</v>
      </c>
      <c r="I4" s="138"/>
      <c r="J4" s="138"/>
      <c r="K4" s="138"/>
      <c r="L4" s="138"/>
      <c r="M4" s="138"/>
      <c r="N4" s="139"/>
      <c r="O4" s="138"/>
      <c r="P4" s="138"/>
      <c r="Q4" s="138"/>
      <c r="R4" s="122" t="s">
        <v>39</v>
      </c>
      <c r="T4" s="138"/>
      <c r="U4" s="138"/>
      <c r="V4" s="138"/>
      <c r="W4" s="138"/>
      <c r="X4" s="138"/>
      <c r="Y4" s="139"/>
      <c r="Z4" s="138"/>
      <c r="AA4" s="138"/>
      <c r="AB4" s="138"/>
      <c r="AC4" s="122" t="s">
        <v>39</v>
      </c>
    </row>
    <row r="5" spans="1:29" ht="15.75">
      <c r="A5" s="285" t="str">
        <f>'Reikningur 1'!A5:G5</f>
        <v xml:space="preserve">Heiti verks: </v>
      </c>
      <c r="B5" s="285"/>
      <c r="C5" s="287"/>
      <c r="D5" s="287"/>
      <c r="E5" s="287"/>
      <c r="F5" s="287"/>
      <c r="G5" s="287"/>
      <c r="H5" s="3"/>
      <c r="I5" s="159" t="str">
        <f>'Grunnur  '!$A$5</f>
        <v xml:space="preserve">Heiti verks: </v>
      </c>
      <c r="J5" s="171"/>
      <c r="K5" s="171"/>
      <c r="L5" s="171"/>
      <c r="M5" s="171"/>
      <c r="N5" s="179"/>
      <c r="O5" s="179"/>
      <c r="P5" s="159"/>
      <c r="Q5" s="156"/>
      <c r="R5" s="156"/>
      <c r="T5" s="159" t="str">
        <f>'Grunnur  '!$A$5</f>
        <v xml:space="preserve">Heiti verks: </v>
      </c>
      <c r="U5" s="171"/>
      <c r="V5" s="171"/>
      <c r="W5" s="171"/>
      <c r="X5" s="171"/>
      <c r="Y5" s="179"/>
      <c r="Z5" s="179"/>
      <c r="AA5" s="159"/>
      <c r="AB5" s="156"/>
      <c r="AC5" s="156"/>
    </row>
    <row r="6" spans="1:29" ht="15.75">
      <c r="F6" s="42"/>
      <c r="G6" s="121"/>
      <c r="H6" s="42"/>
      <c r="I6" s="170"/>
      <c r="J6" s="170"/>
      <c r="K6" s="172"/>
      <c r="L6" s="170"/>
      <c r="M6" s="170"/>
      <c r="N6" s="173"/>
      <c r="O6" s="170"/>
      <c r="P6" s="170"/>
      <c r="Q6" s="138"/>
      <c r="R6" s="138"/>
      <c r="T6" s="170"/>
      <c r="U6" s="170"/>
      <c r="V6" s="172"/>
      <c r="W6" s="170"/>
      <c r="X6" s="170"/>
      <c r="Y6" s="173"/>
      <c r="Z6" s="170"/>
      <c r="AA6" s="170"/>
      <c r="AB6" s="138"/>
      <c r="AC6" s="138"/>
    </row>
    <row r="7" spans="1:29" ht="15.75">
      <c r="A7" s="285" t="str">
        <f>'Reikningur 1'!A7:D7</f>
        <v xml:space="preserve">Verktaki:  </v>
      </c>
      <c r="B7" s="285"/>
      <c r="C7" s="285"/>
      <c r="D7" s="285"/>
      <c r="E7" s="286" t="str">
        <f>'Reikningur 1'!E7:G7</f>
        <v xml:space="preserve">kt: </v>
      </c>
      <c r="F7" s="286"/>
      <c r="G7" s="286"/>
      <c r="H7" s="4"/>
      <c r="I7" s="160" t="str">
        <f>'Grunnur  '!$A$7</f>
        <v xml:space="preserve">Verktaki:  </v>
      </c>
      <c r="J7" s="159"/>
      <c r="K7" s="159"/>
      <c r="L7" s="159"/>
      <c r="M7" s="174"/>
      <c r="N7" s="166"/>
      <c r="O7" s="166" t="str">
        <f>Kennitala</f>
        <v xml:space="preserve">kt: </v>
      </c>
      <c r="P7" s="159"/>
      <c r="Q7" s="284"/>
      <c r="R7" s="284"/>
      <c r="T7" s="160" t="str">
        <f>'Grunnur  '!$A$7</f>
        <v xml:space="preserve">Verktaki:  </v>
      </c>
      <c r="U7" s="159"/>
      <c r="V7" s="159"/>
      <c r="W7" s="159"/>
      <c r="X7" s="254"/>
      <c r="Y7" s="166"/>
      <c r="Z7" s="166" t="str">
        <f>Kennitala</f>
        <v xml:space="preserve">kt: </v>
      </c>
      <c r="AA7" s="159"/>
      <c r="AB7" s="284"/>
      <c r="AC7" s="284"/>
    </row>
    <row r="8" spans="1:29" ht="15">
      <c r="F8" s="116">
        <f>TYPE(G6)</f>
        <v>1</v>
      </c>
      <c r="G8" s="116" t="b">
        <f>IF(F8=2,IF(G25&lt;=100%,2,0))</f>
        <v>0</v>
      </c>
      <c r="H8" s="7"/>
      <c r="I8" s="170"/>
      <c r="J8" s="170"/>
      <c r="K8" s="170"/>
      <c r="L8" s="170"/>
      <c r="M8" s="170"/>
      <c r="N8" s="173"/>
      <c r="O8" s="170"/>
      <c r="P8" s="170"/>
      <c r="Q8" s="138"/>
      <c r="R8" s="138"/>
      <c r="T8" s="170"/>
      <c r="U8" s="170"/>
      <c r="V8" s="170"/>
      <c r="W8" s="170"/>
      <c r="X8" s="170"/>
      <c r="Y8" s="173"/>
      <c r="Z8" s="170"/>
      <c r="AA8" s="170"/>
      <c r="AB8" s="138"/>
      <c r="AC8" s="138"/>
    </row>
    <row r="9" spans="1:29" ht="15.75">
      <c r="A9" s="268" t="s">
        <v>2</v>
      </c>
      <c r="B9" s="268"/>
      <c r="C9" s="268"/>
      <c r="D9" s="87" t="s">
        <v>32</v>
      </c>
      <c r="E9" s="88"/>
      <c r="F9" s="89"/>
      <c r="G9" s="89"/>
      <c r="H9" s="64"/>
      <c r="I9" s="164" t="str">
        <f>$A$9</f>
        <v>Tímabil:</v>
      </c>
      <c r="J9" s="181"/>
      <c r="K9" s="181"/>
      <c r="L9" s="181"/>
      <c r="M9" s="181"/>
      <c r="N9" s="163"/>
      <c r="O9" s="163" t="str">
        <f>$D$9</f>
        <v>Dagsetn. verkstöðu:</v>
      </c>
      <c r="P9" s="164"/>
      <c r="Q9" s="143"/>
      <c r="R9" s="143"/>
      <c r="T9" s="164" t="str">
        <f>$A$9</f>
        <v>Tímabil:</v>
      </c>
      <c r="U9" s="181"/>
      <c r="V9" s="181"/>
      <c r="W9" s="181"/>
      <c r="X9" s="181"/>
      <c r="Y9" s="163"/>
      <c r="Z9" s="163" t="str">
        <f>$D$9</f>
        <v>Dagsetn. verkstöðu:</v>
      </c>
      <c r="AA9" s="164"/>
      <c r="AB9" s="143"/>
      <c r="AC9" s="143"/>
    </row>
    <row r="10" spans="1:29">
      <c r="H10" s="7"/>
      <c r="I10" s="138"/>
      <c r="J10" s="138"/>
      <c r="K10" s="150"/>
      <c r="L10" s="138"/>
      <c r="M10" s="138"/>
      <c r="N10" s="139"/>
      <c r="O10" s="138"/>
      <c r="P10" s="138"/>
      <c r="Q10" s="138"/>
      <c r="R10" s="138"/>
      <c r="T10" s="138"/>
      <c r="U10" s="138"/>
      <c r="V10" s="150"/>
      <c r="W10" s="138"/>
      <c r="X10" s="138"/>
      <c r="Y10" s="139"/>
      <c r="Z10" s="138"/>
      <c r="AA10" s="138"/>
      <c r="AB10" s="138"/>
      <c r="AC10" s="138"/>
    </row>
    <row r="11" spans="1:29">
      <c r="A11" s="6"/>
      <c r="B11" s="6"/>
      <c r="C11" s="6"/>
      <c r="D11" s="6"/>
      <c r="E11" s="6"/>
      <c r="F11" s="6"/>
      <c r="G11" s="6"/>
      <c r="H11" s="7"/>
      <c r="I11" s="112" t="s">
        <v>47</v>
      </c>
      <c r="J11" s="90" t="s">
        <v>57</v>
      </c>
      <c r="K11" s="101" t="s">
        <v>48</v>
      </c>
      <c r="L11" s="90" t="s">
        <v>49</v>
      </c>
      <c r="M11" s="90" t="s">
        <v>50</v>
      </c>
      <c r="N11" s="94" t="s">
        <v>7</v>
      </c>
      <c r="O11" s="93"/>
      <c r="P11" s="90" t="s">
        <v>51</v>
      </c>
      <c r="Q11" s="91" t="s">
        <v>52</v>
      </c>
      <c r="R11" s="93"/>
      <c r="T11" s="112" t="s">
        <v>47</v>
      </c>
      <c r="U11" s="90" t="s">
        <v>57</v>
      </c>
      <c r="V11" s="101" t="s">
        <v>48</v>
      </c>
      <c r="W11" s="90" t="s">
        <v>49</v>
      </c>
      <c r="X11" s="90" t="s">
        <v>50</v>
      </c>
      <c r="Y11" s="94" t="s">
        <v>7</v>
      </c>
      <c r="Z11" s="93"/>
      <c r="AA11" s="90" t="s">
        <v>51</v>
      </c>
      <c r="AB11" s="91" t="s">
        <v>52</v>
      </c>
      <c r="AC11" s="93"/>
    </row>
    <row r="12" spans="1:29" ht="15.75">
      <c r="A12" s="17"/>
      <c r="B12" s="18" t="s">
        <v>54</v>
      </c>
      <c r="C12" s="18" t="s">
        <v>4</v>
      </c>
      <c r="D12" s="18" t="s">
        <v>9</v>
      </c>
      <c r="E12" s="18" t="s">
        <v>60</v>
      </c>
      <c r="F12" s="18" t="s">
        <v>23</v>
      </c>
      <c r="G12" s="18" t="s">
        <v>13</v>
      </c>
      <c r="H12" s="62"/>
      <c r="I12" s="102"/>
      <c r="J12" s="113"/>
      <c r="K12" s="104"/>
      <c r="L12" s="103"/>
      <c r="M12" s="114"/>
      <c r="N12" s="281"/>
      <c r="O12" s="282"/>
      <c r="P12" s="115"/>
      <c r="Q12" s="277"/>
      <c r="R12" s="278"/>
      <c r="T12" s="102"/>
      <c r="U12" s="113"/>
      <c r="V12" s="104"/>
      <c r="W12" s="103"/>
      <c r="X12" s="114"/>
      <c r="Y12" s="281"/>
      <c r="Z12" s="282"/>
      <c r="AA12" s="115"/>
      <c r="AB12" s="277"/>
      <c r="AC12" s="278"/>
    </row>
    <row r="13" spans="1:29">
      <c r="A13" s="17" t="s">
        <v>3</v>
      </c>
      <c r="B13" s="18" t="s">
        <v>10</v>
      </c>
      <c r="C13" s="18" t="s">
        <v>11</v>
      </c>
      <c r="D13" s="18" t="s">
        <v>20</v>
      </c>
      <c r="E13" s="18" t="s">
        <v>12</v>
      </c>
      <c r="F13" s="18" t="s">
        <v>12</v>
      </c>
      <c r="G13" s="18" t="s">
        <v>12</v>
      </c>
      <c r="H13" s="62"/>
      <c r="I13" s="90" t="s">
        <v>56</v>
      </c>
      <c r="J13" s="91" t="s">
        <v>53</v>
      </c>
      <c r="K13" s="92"/>
      <c r="L13" s="92"/>
      <c r="M13" s="93"/>
      <c r="N13" s="94" t="s">
        <v>54</v>
      </c>
      <c r="O13" s="93"/>
      <c r="P13" s="91" t="s">
        <v>55</v>
      </c>
      <c r="Q13" s="95"/>
      <c r="R13" s="96"/>
      <c r="T13" s="90" t="s">
        <v>56</v>
      </c>
      <c r="U13" s="91" t="s">
        <v>53</v>
      </c>
      <c r="V13" s="92"/>
      <c r="W13" s="92"/>
      <c r="X13" s="93"/>
      <c r="Y13" s="94" t="s">
        <v>54</v>
      </c>
      <c r="Z13" s="93"/>
      <c r="AA13" s="91" t="s">
        <v>55</v>
      </c>
      <c r="AB13" s="95"/>
      <c r="AC13" s="96"/>
    </row>
    <row r="14" spans="1:29" ht="15.75">
      <c r="A14" s="19"/>
      <c r="B14" s="20"/>
      <c r="C14" s="21"/>
      <c r="D14" s="22">
        <f>1-Fast_gjald_hlutfall</f>
        <v>1</v>
      </c>
      <c r="E14" s="20"/>
      <c r="F14" s="20"/>
      <c r="G14" s="20"/>
      <c r="H14" s="62"/>
      <c r="I14" s="97"/>
      <c r="J14" s="274"/>
      <c r="K14" s="275"/>
      <c r="L14" s="275"/>
      <c r="M14" s="276"/>
      <c r="N14" s="272"/>
      <c r="O14" s="273"/>
      <c r="P14" s="98"/>
      <c r="Q14" s="99"/>
      <c r="R14" s="100"/>
      <c r="T14" s="97"/>
      <c r="U14" s="274"/>
      <c r="V14" s="275"/>
      <c r="W14" s="275"/>
      <c r="X14" s="276"/>
      <c r="Y14" s="272"/>
      <c r="Z14" s="273"/>
      <c r="AA14" s="98"/>
      <c r="AB14" s="99"/>
      <c r="AC14" s="100"/>
    </row>
    <row r="15" spans="1:29">
      <c r="A15" s="5"/>
      <c r="B15" s="77"/>
      <c r="D15" s="3"/>
      <c r="E15" s="3"/>
      <c r="F15" s="3"/>
      <c r="I15" s="90" t="s">
        <v>47</v>
      </c>
      <c r="J15" s="90" t="s">
        <v>57</v>
      </c>
      <c r="K15" s="101" t="s">
        <v>48</v>
      </c>
      <c r="L15" s="90" t="s">
        <v>49</v>
      </c>
      <c r="M15" s="90" t="s">
        <v>50</v>
      </c>
      <c r="N15" s="94" t="s">
        <v>7</v>
      </c>
      <c r="O15" s="93"/>
      <c r="P15" s="90" t="s">
        <v>51</v>
      </c>
      <c r="Q15" s="91" t="s">
        <v>52</v>
      </c>
      <c r="R15" s="93"/>
      <c r="T15" s="90" t="s">
        <v>47</v>
      </c>
      <c r="U15" s="90" t="s">
        <v>57</v>
      </c>
      <c r="V15" s="101" t="s">
        <v>48</v>
      </c>
      <c r="W15" s="90" t="s">
        <v>49</v>
      </c>
      <c r="X15" s="90" t="s">
        <v>50</v>
      </c>
      <c r="Y15" s="94" t="s">
        <v>7</v>
      </c>
      <c r="Z15" s="93"/>
      <c r="AA15" s="90" t="s">
        <v>51</v>
      </c>
      <c r="AB15" s="91" t="s">
        <v>52</v>
      </c>
      <c r="AC15" s="93"/>
    </row>
    <row r="16" spans="1:29" ht="15.75">
      <c r="A16" s="5" t="str">
        <f>'Grunnur  '!A16</f>
        <v>92.1 Færðargreining</v>
      </c>
      <c r="B16" s="118"/>
      <c r="C16" s="8">
        <f>Smábíll_einv</f>
        <v>0</v>
      </c>
      <c r="D16" s="8">
        <f>C16*B16*$D$14</f>
        <v>0</v>
      </c>
      <c r="E16" s="8">
        <f>B16+'Reikningur 6'!E16</f>
        <v>0</v>
      </c>
      <c r="F16" s="8">
        <f>D16+'Reikningur 6'!F16</f>
        <v>0</v>
      </c>
      <c r="G16" s="13" t="str">
        <f>IF(F16=0," ",E16/'Grunnur  '!C16)</f>
        <v xml:space="preserve"> </v>
      </c>
      <c r="H16" s="13"/>
      <c r="I16" s="102"/>
      <c r="J16" s="103"/>
      <c r="K16" s="104"/>
      <c r="L16" s="103"/>
      <c r="M16" s="105"/>
      <c r="N16" s="279"/>
      <c r="O16" s="280"/>
      <c r="P16" s="97"/>
      <c r="Q16" s="277"/>
      <c r="R16" s="278"/>
      <c r="T16" s="102"/>
      <c r="U16" s="103"/>
      <c r="V16" s="104"/>
      <c r="W16" s="103"/>
      <c r="X16" s="105"/>
      <c r="Y16" s="279"/>
      <c r="Z16" s="280"/>
      <c r="AA16" s="97"/>
      <c r="AB16" s="277"/>
      <c r="AC16" s="278"/>
    </row>
    <row r="17" spans="1:31">
      <c r="A17" s="5" t="str">
        <f>'Grunnur  '!A17</f>
        <v>92.21 Snjómokstur og hálkuv.</v>
      </c>
      <c r="B17" s="189"/>
      <c r="C17" s="8">
        <f>Vörubíll_mokstur_einv</f>
        <v>0</v>
      </c>
      <c r="D17" s="8">
        <f t="shared" ref="D17:D24" si="0">C17*B17*$D$14</f>
        <v>0</v>
      </c>
      <c r="E17" s="8">
        <f>B17+'Reikningur 6'!E17</f>
        <v>0</v>
      </c>
      <c r="F17" s="8">
        <f>D17+'Reikningur 6'!F17</f>
        <v>0</v>
      </c>
      <c r="G17" s="13" t="str">
        <f>IF(F17=0," ",E17/'Grunnur  '!C17)</f>
        <v xml:space="preserve"> </v>
      </c>
      <c r="H17" s="13"/>
      <c r="I17" s="90" t="s">
        <v>56</v>
      </c>
      <c r="J17" s="91" t="s">
        <v>53</v>
      </c>
      <c r="K17" s="92"/>
      <c r="L17" s="92"/>
      <c r="M17" s="93"/>
      <c r="N17" s="94" t="s">
        <v>54</v>
      </c>
      <c r="O17" s="93"/>
      <c r="P17" s="91" t="s">
        <v>55</v>
      </c>
      <c r="Q17" s="95"/>
      <c r="R17" s="96"/>
      <c r="T17" s="90" t="s">
        <v>56</v>
      </c>
      <c r="U17" s="91" t="s">
        <v>53</v>
      </c>
      <c r="V17" s="92"/>
      <c r="W17" s="92"/>
      <c r="X17" s="93"/>
      <c r="Y17" s="94" t="s">
        <v>54</v>
      </c>
      <c r="Z17" s="93"/>
      <c r="AA17" s="91" t="s">
        <v>55</v>
      </c>
      <c r="AB17" s="95"/>
      <c r="AC17" s="96"/>
    </row>
    <row r="18" spans="1:31" ht="15.75">
      <c r="A18" s="5" t="str">
        <f>'Grunnur  '!A18</f>
        <v>92.22 Upprif með undirtönn</v>
      </c>
      <c r="B18" s="118"/>
      <c r="C18" s="8">
        <f>Vörubíll_undirtönn_einv</f>
        <v>0</v>
      </c>
      <c r="D18" s="8">
        <f t="shared" si="0"/>
        <v>0</v>
      </c>
      <c r="E18" s="8">
        <f>B18+'Reikningur 6'!E18</f>
        <v>0</v>
      </c>
      <c r="F18" s="8">
        <f>D18+'Reikningur 6'!F18</f>
        <v>0</v>
      </c>
      <c r="G18" s="13" t="str">
        <f>IF(F18=0," ",E18/'Grunnur  '!C18)</f>
        <v xml:space="preserve"> </v>
      </c>
      <c r="H18" s="13"/>
      <c r="I18" s="97"/>
      <c r="J18" s="274"/>
      <c r="K18" s="275"/>
      <c r="L18" s="275"/>
      <c r="M18" s="276"/>
      <c r="N18" s="272"/>
      <c r="O18" s="273"/>
      <c r="P18" s="98"/>
      <c r="Q18" s="99"/>
      <c r="R18" s="100"/>
      <c r="T18" s="97"/>
      <c r="U18" s="274"/>
      <c r="V18" s="275"/>
      <c r="W18" s="275"/>
      <c r="X18" s="276"/>
      <c r="Y18" s="272"/>
      <c r="Z18" s="273"/>
      <c r="AA18" s="98"/>
      <c r="AB18" s="99"/>
      <c r="AC18" s="100"/>
    </row>
    <row r="19" spans="1:31">
      <c r="A19" s="5" t="str">
        <f>'Grunnur  '!A19</f>
        <v>92.23 Lausakeyrsla vörub.</v>
      </c>
      <c r="B19" s="118"/>
      <c r="C19" s="8">
        <f>Vinnuvél_1_einv</f>
        <v>0</v>
      </c>
      <c r="D19" s="8">
        <f t="shared" si="0"/>
        <v>0</v>
      </c>
      <c r="E19" s="8">
        <f>B19+'Reikningur 6'!E19</f>
        <v>0</v>
      </c>
      <c r="F19" s="8">
        <f>D19+'Reikningur 6'!F19</f>
        <v>0</v>
      </c>
      <c r="G19" s="13" t="str">
        <f>IF(F19=0," ",E19/'Grunnur  '!C19)</f>
        <v xml:space="preserve"> </v>
      </c>
      <c r="H19" s="13"/>
      <c r="I19" s="90" t="s">
        <v>47</v>
      </c>
      <c r="J19" s="90" t="s">
        <v>57</v>
      </c>
      <c r="K19" s="101" t="s">
        <v>48</v>
      </c>
      <c r="L19" s="90" t="s">
        <v>49</v>
      </c>
      <c r="M19" s="90" t="s">
        <v>50</v>
      </c>
      <c r="N19" s="94" t="s">
        <v>7</v>
      </c>
      <c r="O19" s="93"/>
      <c r="P19" s="90" t="s">
        <v>51</v>
      </c>
      <c r="Q19" s="91" t="s">
        <v>52</v>
      </c>
      <c r="R19" s="93"/>
      <c r="T19" s="90" t="s">
        <v>47</v>
      </c>
      <c r="U19" s="90" t="s">
        <v>57</v>
      </c>
      <c r="V19" s="101" t="s">
        <v>48</v>
      </c>
      <c r="W19" s="90" t="s">
        <v>49</v>
      </c>
      <c r="X19" s="90" t="s">
        <v>50</v>
      </c>
      <c r="Y19" s="94" t="s">
        <v>7</v>
      </c>
      <c r="Z19" s="93"/>
      <c r="AA19" s="90" t="s">
        <v>51</v>
      </c>
      <c r="AB19" s="91" t="s">
        <v>52</v>
      </c>
      <c r="AC19" s="93"/>
    </row>
    <row r="20" spans="1:31" ht="15.75">
      <c r="A20" s="5" t="str">
        <f>'Grunnur  '!A20</f>
        <v>92.3 Snjómokstur með vinnuv.</v>
      </c>
      <c r="B20" s="118"/>
      <c r="C20" s="8">
        <f>Vinnuvél_2_einv</f>
        <v>0</v>
      </c>
      <c r="D20" s="8">
        <f t="shared" si="0"/>
        <v>0</v>
      </c>
      <c r="E20" s="8">
        <f>B20+'Reikningur 6'!E20</f>
        <v>0</v>
      </c>
      <c r="F20" s="8">
        <f>D20+'Reikningur 6'!F20</f>
        <v>0</v>
      </c>
      <c r="G20" s="13" t="str">
        <f>IF(F20=0," ",E20/'Grunnur  '!C20)</f>
        <v xml:space="preserve"> </v>
      </c>
      <c r="H20" s="13"/>
      <c r="I20" s="102"/>
      <c r="J20" s="103"/>
      <c r="K20" s="104"/>
      <c r="L20" s="103"/>
      <c r="M20" s="105"/>
      <c r="N20" s="252"/>
      <c r="O20" s="253"/>
      <c r="P20" s="97"/>
      <c r="Q20" s="250"/>
      <c r="R20" s="251"/>
      <c r="T20" s="102"/>
      <c r="U20" s="103"/>
      <c r="V20" s="104"/>
      <c r="W20" s="103"/>
      <c r="X20" s="105"/>
      <c r="Y20" s="252"/>
      <c r="Z20" s="253"/>
      <c r="AA20" s="97"/>
      <c r="AB20" s="250"/>
      <c r="AC20" s="251"/>
    </row>
    <row r="21" spans="1:31">
      <c r="A21" s="5" t="str">
        <f>'Grunnur  '!A21</f>
        <v xml:space="preserve">92.8 Biðtími </v>
      </c>
      <c r="B21" s="118"/>
      <c r="C21" s="8">
        <f>Vinnuvél_3_einv</f>
        <v>0</v>
      </c>
      <c r="D21" s="8">
        <f t="shared" si="0"/>
        <v>0</v>
      </c>
      <c r="E21" s="8">
        <f>B21+'Reikningur 6'!E21</f>
        <v>0</v>
      </c>
      <c r="F21" s="8">
        <f>D21+'Reikningur 6'!F21</f>
        <v>0</v>
      </c>
      <c r="G21" s="13" t="str">
        <f>IF(F21=0," ",E21/'Grunnur  '!C21)</f>
        <v xml:space="preserve"> </v>
      </c>
      <c r="H21" s="13"/>
      <c r="I21" s="90" t="s">
        <v>56</v>
      </c>
      <c r="J21" s="91" t="s">
        <v>53</v>
      </c>
      <c r="K21" s="92"/>
      <c r="L21" s="92"/>
      <c r="M21" s="93"/>
      <c r="N21" s="94" t="s">
        <v>54</v>
      </c>
      <c r="O21" s="93"/>
      <c r="P21" s="91" t="s">
        <v>55</v>
      </c>
      <c r="Q21" s="95"/>
      <c r="R21" s="96"/>
      <c r="T21" s="90" t="s">
        <v>56</v>
      </c>
      <c r="U21" s="91" t="s">
        <v>53</v>
      </c>
      <c r="V21" s="92"/>
      <c r="W21" s="92"/>
      <c r="X21" s="93"/>
      <c r="Y21" s="94" t="s">
        <v>54</v>
      </c>
      <c r="Z21" s="93"/>
      <c r="AA21" s="91" t="s">
        <v>55</v>
      </c>
      <c r="AB21" s="95"/>
      <c r="AC21" s="96"/>
    </row>
    <row r="22" spans="1:31" ht="15.75">
      <c r="A22" s="5">
        <f>'Grunnur  '!A22</f>
        <v>0</v>
      </c>
      <c r="B22" s="118"/>
      <c r="C22" s="8">
        <f>Vinnuvél_4_einv</f>
        <v>0</v>
      </c>
      <c r="D22" s="8">
        <f t="shared" si="0"/>
        <v>0</v>
      </c>
      <c r="E22" s="8">
        <f>B22+'Reikningur 6'!E22</f>
        <v>0</v>
      </c>
      <c r="F22" s="8">
        <f>D22+'Reikningur 6'!F22</f>
        <v>0</v>
      </c>
      <c r="G22" s="13" t="str">
        <f>IF(F22=0," ",E22/'Grunnur  '!C22)</f>
        <v xml:space="preserve"> </v>
      </c>
      <c r="H22" s="13"/>
      <c r="I22" s="97"/>
      <c r="J22" s="247"/>
      <c r="K22" s="248"/>
      <c r="L22" s="248"/>
      <c r="M22" s="249"/>
      <c r="N22" s="245"/>
      <c r="O22" s="246"/>
      <c r="P22" s="98"/>
      <c r="Q22" s="99"/>
      <c r="R22" s="100"/>
      <c r="T22" s="97"/>
      <c r="U22" s="247"/>
      <c r="V22" s="248"/>
      <c r="W22" s="248"/>
      <c r="X22" s="249"/>
      <c r="Y22" s="245"/>
      <c r="Z22" s="246"/>
      <c r="AA22" s="98"/>
      <c r="AB22" s="99"/>
      <c r="AC22" s="100"/>
    </row>
    <row r="23" spans="1:31">
      <c r="A23" s="5">
        <f>'Grunnur  '!A23</f>
        <v>0</v>
      </c>
      <c r="B23" s="118"/>
      <c r="C23" s="8">
        <f>Biðtími_smábíll_einv</f>
        <v>0</v>
      </c>
      <c r="D23" s="8">
        <f t="shared" si="0"/>
        <v>0</v>
      </c>
      <c r="E23" s="8">
        <f>B23+'Reikningur 6'!E23</f>
        <v>0</v>
      </c>
      <c r="F23" s="8">
        <f>D23+'Reikningur 6'!F23</f>
        <v>0</v>
      </c>
      <c r="G23" s="13" t="str">
        <f>IF(F23=0," ",E23/'Grunnur  '!C23)</f>
        <v xml:space="preserve"> </v>
      </c>
      <c r="H23" s="13"/>
      <c r="I23" s="90" t="s">
        <v>47</v>
      </c>
      <c r="J23" s="90" t="s">
        <v>57</v>
      </c>
      <c r="K23" s="101" t="s">
        <v>48</v>
      </c>
      <c r="L23" s="90" t="s">
        <v>49</v>
      </c>
      <c r="M23" s="90" t="s">
        <v>50</v>
      </c>
      <c r="N23" s="94" t="s">
        <v>7</v>
      </c>
      <c r="O23" s="93"/>
      <c r="P23" s="90" t="s">
        <v>51</v>
      </c>
      <c r="Q23" s="91" t="s">
        <v>52</v>
      </c>
      <c r="R23" s="93"/>
      <c r="T23" s="90" t="s">
        <v>47</v>
      </c>
      <c r="U23" s="90" t="s">
        <v>57</v>
      </c>
      <c r="V23" s="101" t="s">
        <v>48</v>
      </c>
      <c r="W23" s="90" t="s">
        <v>49</v>
      </c>
      <c r="X23" s="90" t="s">
        <v>50</v>
      </c>
      <c r="Y23" s="94" t="s">
        <v>7</v>
      </c>
      <c r="Z23" s="93"/>
      <c r="AA23" s="90" t="s">
        <v>51</v>
      </c>
      <c r="AB23" s="91" t="s">
        <v>52</v>
      </c>
      <c r="AC23" s="93"/>
    </row>
    <row r="24" spans="1:31" ht="15.75">
      <c r="A24" s="5">
        <f>'Grunnur  '!A24</f>
        <v>0</v>
      </c>
      <c r="B24" s="118"/>
      <c r="C24" s="8">
        <f>Biðtími_vörubíll_einv</f>
        <v>0</v>
      </c>
      <c r="D24" s="8">
        <f t="shared" si="0"/>
        <v>0</v>
      </c>
      <c r="E24" s="8">
        <f>B24+'Reikningur 6'!E24</f>
        <v>0</v>
      </c>
      <c r="F24" s="8">
        <f>D24+'Reikningur 6'!F24</f>
        <v>0</v>
      </c>
      <c r="G24" s="13" t="str">
        <f>IF(F24=0," ",E24/'Grunnur  '!C24)</f>
        <v xml:space="preserve"> </v>
      </c>
      <c r="H24" s="13"/>
      <c r="I24" s="102"/>
      <c r="J24" s="103"/>
      <c r="K24" s="104"/>
      <c r="L24" s="103"/>
      <c r="M24" s="105"/>
      <c r="N24" s="252"/>
      <c r="O24" s="253"/>
      <c r="P24" s="97"/>
      <c r="Q24" s="250"/>
      <c r="R24" s="251"/>
      <c r="T24" s="102"/>
      <c r="U24" s="103"/>
      <c r="V24" s="104"/>
      <c r="W24" s="103"/>
      <c r="X24" s="105"/>
      <c r="Y24" s="252"/>
      <c r="Z24" s="253"/>
      <c r="AA24" s="97"/>
      <c r="AB24" s="250"/>
      <c r="AC24" s="251"/>
    </row>
    <row r="25" spans="1:31" ht="13.5" thickBot="1">
      <c r="A25" s="29" t="s">
        <v>19</v>
      </c>
      <c r="B25" s="23"/>
      <c r="C25" s="23"/>
      <c r="D25" s="25">
        <f>SUM(D16:D24)</f>
        <v>0</v>
      </c>
      <c r="E25" s="23"/>
      <c r="F25" s="23">
        <f>SUM(F16:F24)</f>
        <v>0</v>
      </c>
      <c r="G25" s="26" t="e">
        <f>(F25/D14)/Heildarupphæð</f>
        <v>#DIV/0!</v>
      </c>
      <c r="H25" s="63"/>
      <c r="I25" s="90" t="s">
        <v>56</v>
      </c>
      <c r="J25" s="91" t="s">
        <v>53</v>
      </c>
      <c r="K25" s="92"/>
      <c r="L25" s="92"/>
      <c r="M25" s="93"/>
      <c r="N25" s="94" t="s">
        <v>54</v>
      </c>
      <c r="O25" s="93"/>
      <c r="P25" s="91" t="s">
        <v>55</v>
      </c>
      <c r="Q25" s="95"/>
      <c r="R25" s="96"/>
      <c r="T25" s="90" t="s">
        <v>56</v>
      </c>
      <c r="U25" s="91" t="s">
        <v>53</v>
      </c>
      <c r="V25" s="92"/>
      <c r="W25" s="92"/>
      <c r="X25" s="93"/>
      <c r="Y25" s="94" t="s">
        <v>54</v>
      </c>
      <c r="Z25" s="93"/>
      <c r="AA25" s="91" t="s">
        <v>55</v>
      </c>
      <c r="AB25" s="95"/>
      <c r="AC25" s="96"/>
    </row>
    <row r="26" spans="1:31" ht="16.5" thickTop="1">
      <c r="B26" s="10"/>
      <c r="C26" s="11"/>
      <c r="D26" s="12"/>
      <c r="E26" s="10"/>
      <c r="F26" s="10"/>
      <c r="G26" s="10"/>
      <c r="H26" s="10"/>
      <c r="I26" s="97"/>
      <c r="J26" s="247"/>
      <c r="K26" s="248"/>
      <c r="L26" s="248"/>
      <c r="M26" s="249"/>
      <c r="N26" s="245"/>
      <c r="O26" s="246"/>
      <c r="P26" s="98"/>
      <c r="Q26" s="99"/>
      <c r="R26" s="100"/>
      <c r="T26" s="97"/>
      <c r="U26" s="247"/>
      <c r="V26" s="248"/>
      <c r="W26" s="248"/>
      <c r="X26" s="249"/>
      <c r="Y26" s="245"/>
      <c r="Z26" s="246"/>
      <c r="AA26" s="98"/>
      <c r="AB26" s="99"/>
      <c r="AC26" s="100"/>
    </row>
    <row r="27" spans="1:31">
      <c r="G27" s="13"/>
      <c r="H27" s="13"/>
      <c r="I27" s="90" t="s">
        <v>47</v>
      </c>
      <c r="J27" s="90" t="s">
        <v>57</v>
      </c>
      <c r="K27" s="101" t="s">
        <v>48</v>
      </c>
      <c r="L27" s="90" t="s">
        <v>49</v>
      </c>
      <c r="M27" s="90" t="s">
        <v>50</v>
      </c>
      <c r="N27" s="94" t="s">
        <v>7</v>
      </c>
      <c r="O27" s="93"/>
      <c r="P27" s="90" t="s">
        <v>51</v>
      </c>
      <c r="Q27" s="91" t="s">
        <v>52</v>
      </c>
      <c r="R27" s="93"/>
      <c r="T27" s="90" t="s">
        <v>47</v>
      </c>
      <c r="U27" s="90" t="s">
        <v>57</v>
      </c>
      <c r="V27" s="101" t="s">
        <v>48</v>
      </c>
      <c r="W27" s="90" t="s">
        <v>49</v>
      </c>
      <c r="X27" s="90" t="s">
        <v>50</v>
      </c>
      <c r="Y27" s="94" t="s">
        <v>7</v>
      </c>
      <c r="Z27" s="93"/>
      <c r="AA27" s="90" t="s">
        <v>51</v>
      </c>
      <c r="AB27" s="91" t="s">
        <v>52</v>
      </c>
      <c r="AC27" s="93"/>
    </row>
    <row r="28" spans="1:31" ht="15.75">
      <c r="A28" s="41" t="s">
        <v>22</v>
      </c>
      <c r="B28" s="107"/>
      <c r="I28" s="102"/>
      <c r="J28" s="103"/>
      <c r="K28" s="104"/>
      <c r="L28" s="103"/>
      <c r="M28" s="105"/>
      <c r="N28" s="252"/>
      <c r="O28" s="253"/>
      <c r="P28" s="97"/>
      <c r="Q28" s="98"/>
      <c r="R28" s="106"/>
      <c r="T28" s="102"/>
      <c r="U28" s="103"/>
      <c r="V28" s="104"/>
      <c r="W28" s="103"/>
      <c r="X28" s="105"/>
      <c r="Y28" s="252"/>
      <c r="Z28" s="253"/>
      <c r="AA28" s="97"/>
      <c r="AB28" s="98"/>
      <c r="AC28" s="106"/>
    </row>
    <row r="29" spans="1:31">
      <c r="I29" s="90" t="s">
        <v>56</v>
      </c>
      <c r="J29" s="91" t="s">
        <v>53</v>
      </c>
      <c r="K29" s="92"/>
      <c r="L29" s="92"/>
      <c r="M29" s="93"/>
      <c r="N29" s="94" t="s">
        <v>54</v>
      </c>
      <c r="O29" s="93"/>
      <c r="P29" s="91" t="s">
        <v>55</v>
      </c>
      <c r="Q29" s="95"/>
      <c r="R29" s="96"/>
      <c r="T29" s="90" t="s">
        <v>56</v>
      </c>
      <c r="U29" s="91" t="s">
        <v>53</v>
      </c>
      <c r="V29" s="92"/>
      <c r="W29" s="92"/>
      <c r="X29" s="93"/>
      <c r="Y29" s="94" t="s">
        <v>54</v>
      </c>
      <c r="Z29" s="93"/>
      <c r="AA29" s="91" t="s">
        <v>55</v>
      </c>
      <c r="AB29" s="95"/>
      <c r="AC29" s="96"/>
      <c r="AE29" t="s">
        <v>16</v>
      </c>
    </row>
    <row r="30" spans="1:31" ht="15.75">
      <c r="A30" s="43" t="s">
        <v>9</v>
      </c>
      <c r="B30" s="44" t="s">
        <v>26</v>
      </c>
      <c r="C30" s="44" t="s">
        <v>27</v>
      </c>
      <c r="D30" s="44" t="s">
        <v>24</v>
      </c>
      <c r="E30" s="240" t="s">
        <v>76</v>
      </c>
      <c r="F30" s="240" t="s">
        <v>78</v>
      </c>
      <c r="I30" s="97"/>
      <c r="J30" s="247"/>
      <c r="K30" s="248"/>
      <c r="L30" s="248"/>
      <c r="M30" s="249"/>
      <c r="N30" s="245"/>
      <c r="O30" s="246"/>
      <c r="P30" s="98"/>
      <c r="Q30" s="99"/>
      <c r="R30" s="100"/>
      <c r="T30" s="97"/>
      <c r="U30" s="247"/>
      <c r="V30" s="248"/>
      <c r="W30" s="248"/>
      <c r="X30" s="249"/>
      <c r="Y30" s="245"/>
      <c r="Z30" s="246"/>
      <c r="AA30" s="98"/>
      <c r="AB30" s="99"/>
      <c r="AC30" s="100"/>
    </row>
    <row r="31" spans="1:31">
      <c r="A31" s="243" t="str">
        <f>IF(Fast_gjald_hlutfall=0.2,"Breytilegur kostnaður 80 %",IF(Fast_gjald_hlutfall=0.25,"Breytilegur kostnaður 75 %",IF(Fast_gjald_hlutfall=0.3,"Breytilegur kostnaður 70 %","Villa leiðr. breytil kostn.")))</f>
        <v>Villa leiðr. breytil kostn.</v>
      </c>
      <c r="B31" s="14">
        <f>F25</f>
        <v>0</v>
      </c>
      <c r="C31" s="14">
        <f>'Reikningur 6'!F25</f>
        <v>0</v>
      </c>
      <c r="D31" s="14">
        <f>B31-C31</f>
        <v>0</v>
      </c>
      <c r="I31" s="90" t="s">
        <v>47</v>
      </c>
      <c r="J31" s="90" t="s">
        <v>57</v>
      </c>
      <c r="K31" s="101" t="s">
        <v>48</v>
      </c>
      <c r="L31" s="90" t="s">
        <v>49</v>
      </c>
      <c r="M31" s="90" t="s">
        <v>50</v>
      </c>
      <c r="N31" s="94" t="s">
        <v>7</v>
      </c>
      <c r="O31" s="93"/>
      <c r="P31" s="90" t="s">
        <v>51</v>
      </c>
      <c r="Q31" s="91" t="s">
        <v>52</v>
      </c>
      <c r="R31" s="93"/>
      <c r="T31" s="90" t="s">
        <v>47</v>
      </c>
      <c r="U31" s="90" t="s">
        <v>57</v>
      </c>
      <c r="V31" s="101" t="s">
        <v>48</v>
      </c>
      <c r="W31" s="90" t="s">
        <v>49</v>
      </c>
      <c r="X31" s="90" t="s">
        <v>50</v>
      </c>
      <c r="Y31" s="94" t="s">
        <v>7</v>
      </c>
      <c r="Z31" s="93"/>
      <c r="AA31" s="90" t="s">
        <v>51</v>
      </c>
      <c r="AB31" s="91" t="s">
        <v>52</v>
      </c>
      <c r="AC31" s="93"/>
    </row>
    <row r="32" spans="1:31" ht="15.75">
      <c r="A32" s="242" t="s">
        <v>81</v>
      </c>
      <c r="B32" s="40" t="e">
        <f>IF(E32&lt;=F32,E32,F32)</f>
        <v>#DIV/0!</v>
      </c>
      <c r="C32" s="14" t="e">
        <f>'Reikningur 6'!B32</f>
        <v>#DIV/0!</v>
      </c>
      <c r="D32" s="14" t="e">
        <f>B32-C32</f>
        <v>#DIV/0!</v>
      </c>
      <c r="E32" s="238" t="e">
        <f>'Grunnur  '!$G$23*Fast_gjald_hlutfall/Fast_gjald_fjöldi_gjalddaga*$G$4</f>
        <v>#DIV/0!</v>
      </c>
      <c r="F32" s="10" t="e">
        <f>IF(G25*100&lt;=200,(Fast_gjald_kr.+'Grunnur  '!$G$23*('Reikningur 7'!G25*100+(100-'Reikningur 7'!G25*100)*Fast_gjald_hlutfall)/100)-(Fast_gjald_kr.+F25),(Fast_gjald_kr.+'Grunnur  '!$G$23*(('Reikningur 7'!G25*100+(100-200)*Fast_gjald_hlutfall+(200-'Reikningur 7'!G25*100)*0.1)/100)-(Fast_gjald_kr.+F25)))</f>
        <v>#DIV/0!</v>
      </c>
      <c r="I32" s="102"/>
      <c r="J32" s="103"/>
      <c r="K32" s="104"/>
      <c r="L32" s="103"/>
      <c r="M32" s="105"/>
      <c r="N32" s="252"/>
      <c r="O32" s="253"/>
      <c r="P32" s="97"/>
      <c r="Q32" s="98"/>
      <c r="R32" s="106"/>
      <c r="T32" s="102"/>
      <c r="U32" s="103"/>
      <c r="V32" s="104"/>
      <c r="W32" s="103"/>
      <c r="X32" s="105"/>
      <c r="Y32" s="252"/>
      <c r="Z32" s="253"/>
      <c r="AA32" s="97"/>
      <c r="AB32" s="98"/>
      <c r="AC32" s="106"/>
    </row>
    <row r="33" spans="1:29">
      <c r="A33" s="242" t="s">
        <v>80</v>
      </c>
      <c r="B33" s="15" t="e">
        <f>B31+B32</f>
        <v>#DIV/0!</v>
      </c>
      <c r="C33" s="15" t="e">
        <f>C31+C32</f>
        <v>#DIV/0!</v>
      </c>
      <c r="D33" s="15" t="e">
        <f>B33-C33</f>
        <v>#DIV/0!</v>
      </c>
      <c r="I33" s="90" t="s">
        <v>56</v>
      </c>
      <c r="J33" s="91" t="s">
        <v>53</v>
      </c>
      <c r="K33" s="92"/>
      <c r="L33" s="92"/>
      <c r="M33" s="93"/>
      <c r="N33" s="94" t="s">
        <v>54</v>
      </c>
      <c r="O33" s="93"/>
      <c r="P33" s="91" t="s">
        <v>55</v>
      </c>
      <c r="Q33" s="95"/>
      <c r="R33" s="96"/>
      <c r="T33" s="90" t="s">
        <v>56</v>
      </c>
      <c r="U33" s="91" t="s">
        <v>53</v>
      </c>
      <c r="V33" s="92"/>
      <c r="W33" s="92"/>
      <c r="X33" s="93"/>
      <c r="Y33" s="94" t="s">
        <v>54</v>
      </c>
      <c r="Z33" s="93"/>
      <c r="AA33" s="91" t="s">
        <v>55</v>
      </c>
      <c r="AB33" s="95"/>
      <c r="AC33" s="96"/>
    </row>
    <row r="34" spans="1:29" ht="15.75">
      <c r="A34" s="4" t="s">
        <v>14</v>
      </c>
      <c r="B34" s="14" t="e">
        <f>(Fast_gjald_kr./Fast_gjald_fjöldi_gjalddaga)*7</f>
        <v>#DIV/0!</v>
      </c>
      <c r="C34" s="14" t="e">
        <f>'Reikningur 6'!B34</f>
        <v>#DIV/0!</v>
      </c>
      <c r="D34" s="14" t="e">
        <f>B34-C34</f>
        <v>#DIV/0!</v>
      </c>
      <c r="I34" s="97"/>
      <c r="J34" s="247"/>
      <c r="K34" s="248"/>
      <c r="L34" s="248"/>
      <c r="M34" s="249"/>
      <c r="N34" s="245"/>
      <c r="O34" s="246"/>
      <c r="P34" s="98"/>
      <c r="Q34" s="99"/>
      <c r="R34" s="100"/>
      <c r="T34" s="97"/>
      <c r="U34" s="247"/>
      <c r="V34" s="248"/>
      <c r="W34" s="248"/>
      <c r="X34" s="249"/>
      <c r="Y34" s="245"/>
      <c r="Z34" s="246"/>
      <c r="AA34" s="98"/>
      <c r="AB34" s="99"/>
      <c r="AC34" s="100"/>
    </row>
    <row r="35" spans="1:29">
      <c r="A35" s="4" t="s">
        <v>19</v>
      </c>
      <c r="B35" s="14" t="e">
        <f>B33+B34</f>
        <v>#DIV/0!</v>
      </c>
      <c r="C35" s="14" t="e">
        <f>C33+C34</f>
        <v>#DIV/0!</v>
      </c>
      <c r="D35" s="14" t="e">
        <f>D33+D34</f>
        <v>#DIV/0!</v>
      </c>
      <c r="I35" s="90" t="s">
        <v>47</v>
      </c>
      <c r="J35" s="90" t="s">
        <v>57</v>
      </c>
      <c r="K35" s="101" t="s">
        <v>48</v>
      </c>
      <c r="L35" s="90" t="s">
        <v>49</v>
      </c>
      <c r="M35" s="90" t="s">
        <v>50</v>
      </c>
      <c r="N35" s="94" t="s">
        <v>7</v>
      </c>
      <c r="O35" s="93"/>
      <c r="P35" s="90" t="s">
        <v>51</v>
      </c>
      <c r="Q35" s="91" t="s">
        <v>52</v>
      </c>
      <c r="R35" s="93"/>
      <c r="T35" s="90" t="s">
        <v>47</v>
      </c>
      <c r="U35" s="90" t="s">
        <v>57</v>
      </c>
      <c r="V35" s="101" t="s">
        <v>48</v>
      </c>
      <c r="W35" s="90" t="s">
        <v>49</v>
      </c>
      <c r="X35" s="90" t="s">
        <v>50</v>
      </c>
      <c r="Y35" s="94" t="s">
        <v>7</v>
      </c>
      <c r="Z35" s="93"/>
      <c r="AA35" s="90" t="s">
        <v>51</v>
      </c>
      <c r="AB35" s="91" t="s">
        <v>52</v>
      </c>
      <c r="AC35" s="93"/>
    </row>
    <row r="36" spans="1:29" ht="15.75">
      <c r="A36" s="4" t="s">
        <v>21</v>
      </c>
      <c r="B36" s="14" t="e">
        <f>D36+C36</f>
        <v>#DIV/0!</v>
      </c>
      <c r="C36" s="14" t="e">
        <f>'Reikningur 6'!B36</f>
        <v>#DIV/0!</v>
      </c>
      <c r="D36" s="14" t="e">
        <f>D35*B28</f>
        <v>#DIV/0!</v>
      </c>
      <c r="I36" s="102"/>
      <c r="J36" s="103"/>
      <c r="K36" s="104"/>
      <c r="L36" s="103"/>
      <c r="M36" s="105"/>
      <c r="N36" s="252"/>
      <c r="O36" s="253"/>
      <c r="P36" s="97"/>
      <c r="Q36" s="98"/>
      <c r="R36" s="106"/>
      <c r="T36" s="102"/>
      <c r="U36" s="103"/>
      <c r="V36" s="104"/>
      <c r="W36" s="103"/>
      <c r="X36" s="105"/>
      <c r="Y36" s="252"/>
      <c r="Z36" s="253"/>
      <c r="AA36" s="97"/>
      <c r="AB36" s="98"/>
      <c r="AC36" s="106"/>
    </row>
    <row r="37" spans="1:29">
      <c r="A37" s="47" t="s">
        <v>28</v>
      </c>
      <c r="B37" s="48" t="e">
        <f>B35+B36</f>
        <v>#DIV/0!</v>
      </c>
      <c r="C37" s="48" t="e">
        <f>C35+C36</f>
        <v>#DIV/0!</v>
      </c>
      <c r="D37" s="49" t="e">
        <f>D35+D36</f>
        <v>#DIV/0!</v>
      </c>
      <c r="I37" s="90" t="s">
        <v>56</v>
      </c>
      <c r="J37" s="91" t="s">
        <v>53</v>
      </c>
      <c r="K37" s="92"/>
      <c r="L37" s="92"/>
      <c r="M37" s="93"/>
      <c r="N37" s="94" t="s">
        <v>54</v>
      </c>
      <c r="O37" s="93"/>
      <c r="P37" s="91" t="s">
        <v>55</v>
      </c>
      <c r="Q37" s="95"/>
      <c r="R37" s="96"/>
      <c r="T37" s="90" t="s">
        <v>56</v>
      </c>
      <c r="U37" s="91" t="s">
        <v>53</v>
      </c>
      <c r="V37" s="92"/>
      <c r="W37" s="92"/>
      <c r="X37" s="93"/>
      <c r="Y37" s="94" t="s">
        <v>54</v>
      </c>
      <c r="Z37" s="93"/>
      <c r="AA37" s="91" t="s">
        <v>55</v>
      </c>
      <c r="AB37" s="95"/>
      <c r="AC37" s="96"/>
    </row>
    <row r="38" spans="1:29" ht="15.75">
      <c r="A38" s="5"/>
      <c r="I38" s="97"/>
      <c r="J38" s="247"/>
      <c r="K38" s="248"/>
      <c r="L38" s="248"/>
      <c r="M38" s="249"/>
      <c r="N38" s="245"/>
      <c r="O38" s="246"/>
      <c r="P38" s="98"/>
      <c r="Q38" s="99"/>
      <c r="R38" s="100"/>
      <c r="T38" s="97"/>
      <c r="U38" s="247"/>
      <c r="V38" s="248"/>
      <c r="W38" s="248"/>
      <c r="X38" s="249"/>
      <c r="Y38" s="245"/>
      <c r="Z38" s="246"/>
      <c r="AA38" s="98"/>
      <c r="AB38" s="99"/>
      <c r="AC38" s="100"/>
    </row>
    <row r="39" spans="1:29">
      <c r="A39" s="5"/>
      <c r="C39" s="14"/>
      <c r="I39" s="90" t="s">
        <v>47</v>
      </c>
      <c r="J39" s="90" t="s">
        <v>57</v>
      </c>
      <c r="K39" s="101" t="s">
        <v>48</v>
      </c>
      <c r="L39" s="90" t="s">
        <v>49</v>
      </c>
      <c r="M39" s="90" t="s">
        <v>50</v>
      </c>
      <c r="N39" s="94" t="s">
        <v>7</v>
      </c>
      <c r="O39" s="93"/>
      <c r="P39" s="90" t="s">
        <v>51</v>
      </c>
      <c r="Q39" s="91" t="s">
        <v>52</v>
      </c>
      <c r="R39" s="93"/>
      <c r="T39" s="90" t="s">
        <v>47</v>
      </c>
      <c r="U39" s="90" t="s">
        <v>57</v>
      </c>
      <c r="V39" s="101" t="s">
        <v>48</v>
      </c>
      <c r="W39" s="90" t="s">
        <v>49</v>
      </c>
      <c r="X39" s="90" t="s">
        <v>50</v>
      </c>
      <c r="Y39" s="94" t="s">
        <v>7</v>
      </c>
      <c r="Z39" s="93"/>
      <c r="AA39" s="90" t="s">
        <v>51</v>
      </c>
      <c r="AB39" s="91" t="s">
        <v>52</v>
      </c>
      <c r="AC39" s="93"/>
    </row>
    <row r="40" spans="1:29" ht="15.75">
      <c r="A40" s="5"/>
      <c r="I40" s="102"/>
      <c r="J40" s="103"/>
      <c r="K40" s="104"/>
      <c r="L40" s="103"/>
      <c r="M40" s="105"/>
      <c r="N40" s="252"/>
      <c r="O40" s="253"/>
      <c r="P40" s="97"/>
      <c r="Q40" s="250"/>
      <c r="R40" s="251"/>
      <c r="T40" s="102"/>
      <c r="U40" s="103"/>
      <c r="V40" s="104"/>
      <c r="W40" s="103"/>
      <c r="X40" s="105"/>
      <c r="Y40" s="252"/>
      <c r="Z40" s="253"/>
      <c r="AA40" s="97"/>
      <c r="AB40" s="250"/>
      <c r="AC40" s="251"/>
    </row>
    <row r="41" spans="1:29">
      <c r="A41" s="5"/>
      <c r="C41" s="14"/>
      <c r="I41" s="90" t="s">
        <v>56</v>
      </c>
      <c r="J41" s="91" t="s">
        <v>53</v>
      </c>
      <c r="K41" s="92"/>
      <c r="L41" s="92"/>
      <c r="M41" s="93"/>
      <c r="N41" s="94" t="s">
        <v>54</v>
      </c>
      <c r="O41" s="93"/>
      <c r="P41" s="91" t="s">
        <v>55</v>
      </c>
      <c r="Q41" s="95"/>
      <c r="R41" s="96"/>
      <c r="T41" s="90" t="s">
        <v>56</v>
      </c>
      <c r="U41" s="91" t="s">
        <v>53</v>
      </c>
      <c r="V41" s="92"/>
      <c r="W41" s="92"/>
      <c r="X41" s="93"/>
      <c r="Y41" s="94" t="s">
        <v>54</v>
      </c>
      <c r="Z41" s="93"/>
      <c r="AA41" s="91" t="s">
        <v>55</v>
      </c>
      <c r="AB41" s="95"/>
      <c r="AC41" s="96"/>
    </row>
    <row r="42" spans="1:29" ht="15.75">
      <c r="A42" s="5"/>
      <c r="I42" s="97"/>
      <c r="J42" s="247"/>
      <c r="K42" s="248"/>
      <c r="L42" s="248"/>
      <c r="M42" s="249"/>
      <c r="N42" s="245"/>
      <c r="O42" s="246"/>
      <c r="P42" s="98"/>
      <c r="Q42" s="99"/>
      <c r="R42" s="100"/>
      <c r="T42" s="97"/>
      <c r="U42" s="247"/>
      <c r="V42" s="248"/>
      <c r="W42" s="248"/>
      <c r="X42" s="249"/>
      <c r="Y42" s="245"/>
      <c r="Z42" s="246"/>
      <c r="AA42" s="98"/>
      <c r="AB42" s="99"/>
      <c r="AC42" s="100"/>
    </row>
    <row r="43" spans="1:29">
      <c r="A43" s="14"/>
      <c r="I43" s="90" t="s">
        <v>47</v>
      </c>
      <c r="J43" s="90" t="s">
        <v>57</v>
      </c>
      <c r="K43" s="101" t="s">
        <v>48</v>
      </c>
      <c r="L43" s="90" t="s">
        <v>49</v>
      </c>
      <c r="M43" s="90" t="s">
        <v>50</v>
      </c>
      <c r="N43" s="94" t="s">
        <v>7</v>
      </c>
      <c r="O43" s="93"/>
      <c r="P43" s="90" t="s">
        <v>51</v>
      </c>
      <c r="Q43" s="91" t="s">
        <v>52</v>
      </c>
      <c r="R43" s="93"/>
      <c r="T43" s="90" t="s">
        <v>47</v>
      </c>
      <c r="U43" s="90" t="s">
        <v>57</v>
      </c>
      <c r="V43" s="101" t="s">
        <v>48</v>
      </c>
      <c r="W43" s="90" t="s">
        <v>49</v>
      </c>
      <c r="X43" s="90" t="s">
        <v>50</v>
      </c>
      <c r="Y43" s="94" t="s">
        <v>7</v>
      </c>
      <c r="Z43" s="93"/>
      <c r="AA43" s="90" t="s">
        <v>51</v>
      </c>
      <c r="AB43" s="91" t="s">
        <v>52</v>
      </c>
      <c r="AC43" s="93"/>
    </row>
    <row r="44" spans="1:29" ht="15.75">
      <c r="A44" s="5"/>
      <c r="I44" s="102"/>
      <c r="J44" s="103"/>
      <c r="K44" s="104"/>
      <c r="L44" s="103"/>
      <c r="M44" s="105"/>
      <c r="N44" s="252"/>
      <c r="O44" s="253"/>
      <c r="P44" s="97"/>
      <c r="Q44" s="250"/>
      <c r="R44" s="251"/>
      <c r="T44" s="102"/>
      <c r="U44" s="103"/>
      <c r="V44" s="104"/>
      <c r="W44" s="103"/>
      <c r="X44" s="105"/>
      <c r="Y44" s="252"/>
      <c r="Z44" s="253"/>
      <c r="AA44" s="97"/>
      <c r="AB44" s="250"/>
      <c r="AC44" s="251"/>
    </row>
    <row r="45" spans="1:29">
      <c r="I45" s="90" t="s">
        <v>56</v>
      </c>
      <c r="J45" s="91" t="s">
        <v>53</v>
      </c>
      <c r="K45" s="92"/>
      <c r="L45" s="92"/>
      <c r="M45" s="93"/>
      <c r="N45" s="94" t="s">
        <v>54</v>
      </c>
      <c r="O45" s="93"/>
      <c r="P45" s="91" t="s">
        <v>55</v>
      </c>
      <c r="Q45" s="95"/>
      <c r="R45" s="96"/>
      <c r="T45" s="90" t="s">
        <v>56</v>
      </c>
      <c r="U45" s="91" t="s">
        <v>53</v>
      </c>
      <c r="V45" s="92"/>
      <c r="W45" s="92"/>
      <c r="X45" s="93"/>
      <c r="Y45" s="94" t="s">
        <v>54</v>
      </c>
      <c r="Z45" s="93"/>
      <c r="AA45" s="91" t="s">
        <v>55</v>
      </c>
      <c r="AB45" s="95"/>
      <c r="AC45" s="96"/>
    </row>
    <row r="46" spans="1:29" ht="15.75">
      <c r="I46" s="97"/>
      <c r="J46" s="247"/>
      <c r="K46" s="248"/>
      <c r="L46" s="248"/>
      <c r="M46" s="249"/>
      <c r="N46" s="245"/>
      <c r="O46" s="246"/>
      <c r="P46" s="98"/>
      <c r="Q46" s="99"/>
      <c r="R46" s="100"/>
      <c r="T46" s="97"/>
      <c r="U46" s="247"/>
      <c r="V46" s="248"/>
      <c r="W46" s="248"/>
      <c r="X46" s="249"/>
      <c r="Y46" s="245"/>
      <c r="Z46" s="246"/>
      <c r="AA46" s="98"/>
      <c r="AB46" s="99"/>
      <c r="AC46" s="100"/>
    </row>
    <row r="47" spans="1:29">
      <c r="I47" s="90" t="s">
        <v>47</v>
      </c>
      <c r="J47" s="90" t="s">
        <v>57</v>
      </c>
      <c r="K47" s="101" t="s">
        <v>48</v>
      </c>
      <c r="L47" s="90" t="s">
        <v>49</v>
      </c>
      <c r="M47" s="90" t="s">
        <v>50</v>
      </c>
      <c r="N47" s="94" t="s">
        <v>7</v>
      </c>
      <c r="O47" s="93"/>
      <c r="P47" s="90" t="s">
        <v>51</v>
      </c>
      <c r="Q47" s="91" t="s">
        <v>52</v>
      </c>
      <c r="R47" s="93"/>
      <c r="T47" s="90" t="s">
        <v>47</v>
      </c>
      <c r="U47" s="90" t="s">
        <v>57</v>
      </c>
      <c r="V47" s="101" t="s">
        <v>48</v>
      </c>
      <c r="W47" s="90" t="s">
        <v>49</v>
      </c>
      <c r="X47" s="90" t="s">
        <v>50</v>
      </c>
      <c r="Y47" s="94" t="s">
        <v>7</v>
      </c>
      <c r="Z47" s="93"/>
      <c r="AA47" s="90" t="s">
        <v>51</v>
      </c>
      <c r="AB47" s="91" t="s">
        <v>52</v>
      </c>
      <c r="AC47" s="93"/>
    </row>
    <row r="48" spans="1:29" ht="15.75">
      <c r="I48" s="102"/>
      <c r="J48" s="103"/>
      <c r="K48" s="104"/>
      <c r="L48" s="103"/>
      <c r="M48" s="105"/>
      <c r="N48" s="252"/>
      <c r="O48" s="253"/>
      <c r="P48" s="97"/>
      <c r="Q48" s="250"/>
      <c r="R48" s="251"/>
      <c r="T48" s="102"/>
      <c r="U48" s="103"/>
      <c r="V48" s="104"/>
      <c r="W48" s="103"/>
      <c r="X48" s="105"/>
      <c r="Y48" s="252"/>
      <c r="Z48" s="253"/>
      <c r="AA48" s="97"/>
      <c r="AB48" s="250"/>
      <c r="AC48" s="251"/>
    </row>
    <row r="49" spans="9:29">
      <c r="I49" s="90" t="s">
        <v>56</v>
      </c>
      <c r="J49" s="91" t="s">
        <v>53</v>
      </c>
      <c r="K49" s="92"/>
      <c r="L49" s="92"/>
      <c r="M49" s="93"/>
      <c r="N49" s="94" t="s">
        <v>54</v>
      </c>
      <c r="O49" s="93"/>
      <c r="P49" s="91" t="s">
        <v>55</v>
      </c>
      <c r="Q49" s="95"/>
      <c r="R49" s="96"/>
      <c r="T49" s="90" t="s">
        <v>56</v>
      </c>
      <c r="U49" s="91" t="s">
        <v>53</v>
      </c>
      <c r="V49" s="92"/>
      <c r="W49" s="92"/>
      <c r="X49" s="93"/>
      <c r="Y49" s="94" t="s">
        <v>54</v>
      </c>
      <c r="Z49" s="93"/>
      <c r="AA49" s="91" t="s">
        <v>55</v>
      </c>
      <c r="AB49" s="95"/>
      <c r="AC49" s="96"/>
    </row>
    <row r="50" spans="9:29" ht="15.75">
      <c r="I50" s="97"/>
      <c r="J50" s="247"/>
      <c r="K50" s="248"/>
      <c r="L50" s="248"/>
      <c r="M50" s="249"/>
      <c r="N50" s="245"/>
      <c r="O50" s="246"/>
      <c r="P50" s="98"/>
      <c r="Q50" s="99"/>
      <c r="R50" s="100"/>
      <c r="T50" s="97"/>
      <c r="U50" s="247"/>
      <c r="V50" s="248"/>
      <c r="W50" s="248"/>
      <c r="X50" s="249"/>
      <c r="Y50" s="245"/>
      <c r="Z50" s="246"/>
      <c r="AA50" s="98"/>
      <c r="AB50" s="99"/>
      <c r="AC50" s="100"/>
    </row>
    <row r="51" spans="9:29">
      <c r="I51" s="90" t="s">
        <v>47</v>
      </c>
      <c r="J51" s="90" t="s">
        <v>57</v>
      </c>
      <c r="K51" s="101" t="s">
        <v>48</v>
      </c>
      <c r="L51" s="90" t="s">
        <v>49</v>
      </c>
      <c r="M51" s="90" t="s">
        <v>50</v>
      </c>
      <c r="N51" s="94" t="s">
        <v>7</v>
      </c>
      <c r="O51" s="93"/>
      <c r="P51" s="90" t="s">
        <v>51</v>
      </c>
      <c r="Q51" s="91" t="s">
        <v>52</v>
      </c>
      <c r="R51" s="93"/>
      <c r="T51" s="90" t="s">
        <v>47</v>
      </c>
      <c r="U51" s="90" t="s">
        <v>57</v>
      </c>
      <c r="V51" s="101" t="s">
        <v>48</v>
      </c>
      <c r="W51" s="90" t="s">
        <v>49</v>
      </c>
      <c r="X51" s="90" t="s">
        <v>50</v>
      </c>
      <c r="Y51" s="94" t="s">
        <v>7</v>
      </c>
      <c r="Z51" s="93"/>
      <c r="AA51" s="90" t="s">
        <v>51</v>
      </c>
      <c r="AB51" s="91" t="s">
        <v>52</v>
      </c>
      <c r="AC51" s="93"/>
    </row>
    <row r="52" spans="9:29" ht="15.75">
      <c r="I52" s="102"/>
      <c r="J52" s="103"/>
      <c r="K52" s="104"/>
      <c r="L52" s="103"/>
      <c r="M52" s="105"/>
      <c r="N52" s="252"/>
      <c r="O52" s="253"/>
      <c r="P52" s="97"/>
      <c r="Q52" s="250"/>
      <c r="R52" s="251"/>
      <c r="T52" s="102"/>
      <c r="U52" s="103"/>
      <c r="V52" s="104"/>
      <c r="W52" s="103"/>
      <c r="X52" s="105"/>
      <c r="Y52" s="252"/>
      <c r="Z52" s="253"/>
      <c r="AA52" s="97"/>
      <c r="AB52" s="250"/>
      <c r="AC52" s="251"/>
    </row>
    <row r="53" spans="9:29">
      <c r="I53" s="90" t="s">
        <v>56</v>
      </c>
      <c r="J53" s="91" t="s">
        <v>53</v>
      </c>
      <c r="K53" s="92"/>
      <c r="L53" s="92"/>
      <c r="M53" s="93"/>
      <c r="N53" s="94" t="s">
        <v>54</v>
      </c>
      <c r="O53" s="93"/>
      <c r="P53" s="91" t="s">
        <v>55</v>
      </c>
      <c r="Q53" s="95"/>
      <c r="R53" s="96"/>
      <c r="T53" s="90" t="s">
        <v>56</v>
      </c>
      <c r="U53" s="91" t="s">
        <v>53</v>
      </c>
      <c r="V53" s="92"/>
      <c r="W53" s="92"/>
      <c r="X53" s="93"/>
      <c r="Y53" s="94" t="s">
        <v>54</v>
      </c>
      <c r="Z53" s="93"/>
      <c r="AA53" s="91" t="s">
        <v>55</v>
      </c>
      <c r="AB53" s="95"/>
      <c r="AC53" s="96"/>
    </row>
    <row r="54" spans="9:29" ht="15.75">
      <c r="I54" s="97"/>
      <c r="J54" s="247"/>
      <c r="K54" s="248"/>
      <c r="L54" s="248"/>
      <c r="M54" s="249"/>
      <c r="N54" s="245"/>
      <c r="O54" s="246"/>
      <c r="P54" s="98"/>
      <c r="Q54" s="99"/>
      <c r="R54" s="100"/>
      <c r="T54" s="97"/>
      <c r="U54" s="247"/>
      <c r="V54" s="248"/>
      <c r="W54" s="248"/>
      <c r="X54" s="249"/>
      <c r="Y54" s="245"/>
      <c r="Z54" s="246"/>
      <c r="AA54" s="98"/>
      <c r="AB54" s="99"/>
      <c r="AC54" s="100"/>
    </row>
    <row r="55" spans="9:29">
      <c r="I55" s="255"/>
      <c r="J55" s="255"/>
      <c r="K55" s="256"/>
      <c r="L55" s="255"/>
      <c r="M55" s="255"/>
      <c r="N55" s="257"/>
      <c r="O55" s="255"/>
      <c r="P55" s="255"/>
      <c r="Q55" s="255"/>
      <c r="R55" s="255"/>
      <c r="T55" s="255"/>
      <c r="U55" s="255"/>
      <c r="V55" s="256"/>
      <c r="W55" s="255"/>
      <c r="X55" s="255"/>
      <c r="Y55" s="257"/>
      <c r="Z55" s="255"/>
      <c r="AA55" s="255"/>
      <c r="AB55" s="255"/>
      <c r="AC55" s="255"/>
    </row>
    <row r="56" spans="9:29" ht="15.75">
      <c r="I56" s="258"/>
      <c r="J56" s="259"/>
      <c r="K56" s="259"/>
      <c r="L56" s="259"/>
      <c r="M56" s="260"/>
      <c r="N56" s="261"/>
      <c r="O56" s="261"/>
      <c r="P56" s="262"/>
      <c r="Q56" s="263"/>
      <c r="R56" s="263"/>
      <c r="T56" s="258"/>
      <c r="U56" s="259"/>
      <c r="V56" s="259"/>
      <c r="W56" s="259"/>
      <c r="X56" s="260"/>
      <c r="Y56" s="261"/>
      <c r="Z56" s="261"/>
      <c r="AA56" s="262"/>
      <c r="AB56" s="263"/>
      <c r="AC56" s="263"/>
    </row>
    <row r="57" spans="9:29">
      <c r="I57" s="255"/>
      <c r="J57" s="255"/>
      <c r="K57" s="255"/>
      <c r="L57" s="255"/>
      <c r="M57" s="255"/>
      <c r="N57" s="257"/>
      <c r="O57" s="255"/>
      <c r="P57" s="255"/>
      <c r="Q57" s="255"/>
      <c r="R57" s="255"/>
      <c r="T57" s="255"/>
      <c r="U57" s="255"/>
      <c r="V57" s="255"/>
      <c r="W57" s="255"/>
      <c r="X57" s="255"/>
      <c r="Y57" s="257"/>
      <c r="Z57" s="255"/>
      <c r="AA57" s="255"/>
      <c r="AB57" s="255"/>
      <c r="AC57" s="255"/>
    </row>
    <row r="58" spans="9:29" ht="15.75">
      <c r="I58" s="262"/>
      <c r="J58" s="264"/>
      <c r="K58" s="264"/>
      <c r="L58" s="264"/>
      <c r="M58" s="264"/>
      <c r="N58" s="265"/>
      <c r="O58" s="265"/>
      <c r="P58" s="262"/>
      <c r="Q58" s="262"/>
      <c r="R58" s="262"/>
      <c r="T58" s="262"/>
      <c r="U58" s="264"/>
      <c r="V58" s="264"/>
      <c r="W58" s="264"/>
      <c r="X58" s="264"/>
      <c r="Y58" s="265"/>
      <c r="Z58" s="265"/>
      <c r="AA58" s="262"/>
      <c r="AB58" s="262"/>
      <c r="AC58" s="262"/>
    </row>
  </sheetData>
  <sheetProtection password="D042" sheet="1" objects="1" scenarios="1"/>
  <mergeCells count="27">
    <mergeCell ref="Y16:Z16"/>
    <mergeCell ref="AB16:AC16"/>
    <mergeCell ref="U18:X18"/>
    <mergeCell ref="Y18:Z18"/>
    <mergeCell ref="AB3:AC3"/>
    <mergeCell ref="AB7:AC7"/>
    <mergeCell ref="Y12:Z12"/>
    <mergeCell ref="AB12:AC12"/>
    <mergeCell ref="U14:X14"/>
    <mergeCell ref="Y14:Z14"/>
    <mergeCell ref="Y3:Z3"/>
    <mergeCell ref="A5:B5"/>
    <mergeCell ref="C5:G5"/>
    <mergeCell ref="N18:O18"/>
    <mergeCell ref="J18:M18"/>
    <mergeCell ref="Q3:R3"/>
    <mergeCell ref="Q7:R7"/>
    <mergeCell ref="N3:O3"/>
    <mergeCell ref="Q16:R16"/>
    <mergeCell ref="A7:D7"/>
    <mergeCell ref="E7:G7"/>
    <mergeCell ref="A9:C9"/>
    <mergeCell ref="Q12:R12"/>
    <mergeCell ref="N16:O16"/>
    <mergeCell ref="N14:O14"/>
    <mergeCell ref="J14:M14"/>
    <mergeCell ref="N12:O12"/>
  </mergeCells>
  <phoneticPr fontId="3" type="noConversion"/>
  <pageMargins left="0.82677165354330717" right="0.23622047244094491" top="0.78740157480314965" bottom="0.39370078740157483" header="0.51181102362204722" footer="0.51181102362204722"/>
  <pageSetup paperSize="9" scale="90" orientation="portrait" r:id="rId1"/>
  <headerFooter alignWithMargins="0"/>
  <colBreaks count="1" manualBreakCount="1">
    <brk id="7" max="1048575" man="1"/>
  </col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C56"/>
  <sheetViews>
    <sheetView workbookViewId="0">
      <selection activeCell="B17" sqref="B17"/>
    </sheetView>
  </sheetViews>
  <sheetFormatPr defaultRowHeight="12.75"/>
  <cols>
    <col min="1" max="1" width="24.85546875" customWidth="1"/>
    <col min="2" max="2" width="13.5703125" bestFit="1" customWidth="1"/>
    <col min="3" max="3" width="12.85546875" bestFit="1" customWidth="1"/>
    <col min="4" max="4" width="12.28515625" bestFit="1" customWidth="1"/>
    <col min="5" max="5" width="10.28515625" customWidth="1"/>
    <col min="6" max="6" width="11.5703125" customWidth="1"/>
    <col min="7" max="7" width="10.42578125" bestFit="1" customWidth="1"/>
    <col min="8" max="8" width="3.85546875" customWidth="1"/>
    <col min="9" max="9" width="11.42578125" customWidth="1"/>
    <col min="11" max="11" width="12.140625" customWidth="1"/>
    <col min="12" max="12" width="3.42578125" customWidth="1"/>
    <col min="13" max="13" width="8.85546875" customWidth="1"/>
    <col min="19" max="19" width="5.5703125" customWidth="1"/>
    <col min="20" max="20" width="10.42578125" customWidth="1"/>
    <col min="22" max="22" width="12.140625" customWidth="1"/>
    <col min="23" max="23" width="3.42578125" customWidth="1"/>
    <col min="24" max="24" width="8.85546875" customWidth="1"/>
    <col min="29" max="29" width="7.140625" customWidth="1"/>
  </cols>
  <sheetData>
    <row r="1" spans="1:29" ht="15.75">
      <c r="A1" s="2" t="s">
        <v>1</v>
      </c>
      <c r="I1" s="177" t="s">
        <v>40</v>
      </c>
      <c r="J1" s="2" t="s">
        <v>1</v>
      </c>
      <c r="K1" s="168"/>
      <c r="L1" s="168"/>
      <c r="M1" s="168"/>
      <c r="N1" s="169"/>
      <c r="O1" s="168"/>
      <c r="P1" s="168"/>
      <c r="Q1" s="168"/>
      <c r="R1" s="168"/>
      <c r="T1" s="2" t="s">
        <v>1</v>
      </c>
      <c r="U1" s="110"/>
      <c r="V1" s="110"/>
      <c r="W1" s="110"/>
      <c r="X1" s="110"/>
      <c r="Y1" s="111"/>
      <c r="Z1" s="110"/>
      <c r="AA1" s="110"/>
      <c r="AB1" s="110"/>
      <c r="AC1" s="110"/>
    </row>
    <row r="2" spans="1:29">
      <c r="I2" s="138"/>
      <c r="J2" s="138"/>
      <c r="K2" s="150"/>
      <c r="L2" s="138"/>
      <c r="M2" s="138"/>
      <c r="N2" s="139"/>
      <c r="O2" s="138"/>
      <c r="P2" s="138"/>
      <c r="Q2" s="138"/>
      <c r="R2" s="138"/>
      <c r="T2" s="138"/>
      <c r="U2" s="138"/>
      <c r="V2" s="150"/>
      <c r="W2" s="138"/>
      <c r="X2" s="138"/>
      <c r="Y2" s="139"/>
      <c r="Z2" s="138"/>
      <c r="AA2" s="138"/>
      <c r="AB2" s="138"/>
      <c r="AC2" s="138"/>
    </row>
    <row r="3" spans="1:29" ht="18">
      <c r="A3" s="1" t="s">
        <v>0</v>
      </c>
      <c r="I3" s="1" t="s">
        <v>0</v>
      </c>
      <c r="J3" s="1" t="s">
        <v>0</v>
      </c>
      <c r="K3" s="153"/>
      <c r="L3" s="153"/>
      <c r="M3" s="154"/>
      <c r="N3" s="180"/>
      <c r="O3" s="180"/>
      <c r="P3" s="155"/>
      <c r="Q3" s="284"/>
      <c r="R3" s="284"/>
      <c r="T3" s="1" t="s">
        <v>0</v>
      </c>
      <c r="U3" s="152"/>
      <c r="V3" s="153"/>
      <c r="W3" s="153"/>
      <c r="X3" s="154"/>
      <c r="Y3" s="283"/>
      <c r="Z3" s="283"/>
      <c r="AA3" s="155"/>
      <c r="AB3" s="284"/>
      <c r="AC3" s="284"/>
    </row>
    <row r="4" spans="1:29" ht="15.75">
      <c r="F4" s="122" t="s">
        <v>79</v>
      </c>
      <c r="G4" s="177">
        <v>8</v>
      </c>
      <c r="I4" s="138"/>
      <c r="J4" s="138"/>
      <c r="K4" s="138"/>
      <c r="L4" s="138"/>
      <c r="M4" s="138"/>
      <c r="N4" s="139"/>
      <c r="O4" s="138"/>
      <c r="P4" s="138"/>
      <c r="Q4" s="138"/>
      <c r="R4" s="122" t="s">
        <v>40</v>
      </c>
      <c r="T4" s="138"/>
      <c r="U4" s="138"/>
      <c r="V4" s="138"/>
      <c r="W4" s="138"/>
      <c r="X4" s="138"/>
      <c r="Y4" s="139"/>
      <c r="Z4" s="138"/>
      <c r="AA4" s="138"/>
      <c r="AB4" s="138"/>
      <c r="AC4" s="122" t="s">
        <v>40</v>
      </c>
    </row>
    <row r="5" spans="1:29" ht="15.75">
      <c r="A5" s="285" t="str">
        <f>'Reikningur 1'!A5:G5</f>
        <v xml:space="preserve">Heiti verks: </v>
      </c>
      <c r="B5" s="285"/>
      <c r="C5" s="287"/>
      <c r="D5" s="287"/>
      <c r="E5" s="287"/>
      <c r="F5" s="287"/>
      <c r="G5" s="287"/>
      <c r="H5" s="3"/>
      <c r="I5" s="156"/>
      <c r="J5" s="171" t="str">
        <f>'Grunnur  '!$A$5</f>
        <v xml:space="preserve">Heiti verks: </v>
      </c>
      <c r="K5" s="171"/>
      <c r="L5" s="171"/>
      <c r="M5" s="171"/>
      <c r="N5" s="179"/>
      <c r="O5" s="179"/>
      <c r="P5" s="159"/>
      <c r="Q5" s="159"/>
      <c r="R5" s="159"/>
      <c r="T5" s="159" t="str">
        <f>'Grunnur  '!$A$5</f>
        <v xml:space="preserve">Heiti verks: </v>
      </c>
      <c r="U5" s="171"/>
      <c r="V5" s="171"/>
      <c r="W5" s="171"/>
      <c r="X5" s="171"/>
      <c r="Y5" s="179"/>
      <c r="Z5" s="179"/>
      <c r="AA5" s="159"/>
      <c r="AB5" s="156"/>
      <c r="AC5" s="156"/>
    </row>
    <row r="6" spans="1:29" ht="15.75">
      <c r="F6" s="42"/>
      <c r="G6" s="121"/>
      <c r="H6" s="42"/>
      <c r="I6" s="138"/>
      <c r="J6" s="170"/>
      <c r="K6" s="172"/>
      <c r="L6" s="170"/>
      <c r="M6" s="170"/>
      <c r="N6" s="173"/>
      <c r="O6" s="170"/>
      <c r="P6" s="170"/>
      <c r="Q6" s="170"/>
      <c r="R6" s="170"/>
      <c r="T6" s="170"/>
      <c r="U6" s="170"/>
      <c r="V6" s="172"/>
      <c r="W6" s="170"/>
      <c r="X6" s="170"/>
      <c r="Y6" s="173"/>
      <c r="Z6" s="170"/>
      <c r="AA6" s="170"/>
      <c r="AB6" s="138"/>
      <c r="AC6" s="138"/>
    </row>
    <row r="7" spans="1:29" ht="15.75">
      <c r="A7" s="285" t="str">
        <f>'Reikningur 1'!A7:D7</f>
        <v xml:space="preserve">Verktaki:  </v>
      </c>
      <c r="B7" s="285"/>
      <c r="C7" s="285"/>
      <c r="D7" s="285"/>
      <c r="E7" s="286" t="str">
        <f>'Reikningur 1'!E7:G7</f>
        <v xml:space="preserve">kt: </v>
      </c>
      <c r="F7" s="286"/>
      <c r="G7" s="286"/>
      <c r="H7" s="4"/>
      <c r="I7" s="151"/>
      <c r="J7" s="159" t="str">
        <f>'Grunnur  '!$A$7</f>
        <v xml:space="preserve">Verktaki:  </v>
      </c>
      <c r="K7" s="159"/>
      <c r="L7" s="159"/>
      <c r="M7" s="174"/>
      <c r="N7" s="166"/>
      <c r="O7" s="166" t="str">
        <f>Kennitala</f>
        <v xml:space="preserve">kt: </v>
      </c>
      <c r="P7" s="159"/>
      <c r="Q7" s="171"/>
      <c r="R7" s="171"/>
      <c r="T7" s="160" t="str">
        <f>'Grunnur  '!$A$7</f>
        <v xml:space="preserve">Verktaki:  </v>
      </c>
      <c r="U7" s="159"/>
      <c r="V7" s="159"/>
      <c r="W7" s="159"/>
      <c r="X7" s="254"/>
      <c r="Y7" s="166"/>
      <c r="Z7" s="166" t="str">
        <f>Kennitala</f>
        <v xml:space="preserve">kt: </v>
      </c>
      <c r="AA7" s="159"/>
      <c r="AB7" s="284"/>
      <c r="AC7" s="284"/>
    </row>
    <row r="8" spans="1:29" ht="15">
      <c r="F8" s="116">
        <f>TYPE(G6)</f>
        <v>1</v>
      </c>
      <c r="G8" s="116" t="b">
        <f>IF(F8=2,IF(G25&lt;=100%,2,0))</f>
        <v>0</v>
      </c>
      <c r="H8" s="7"/>
      <c r="I8" s="138"/>
      <c r="J8" s="170"/>
      <c r="K8" s="170"/>
      <c r="L8" s="170"/>
      <c r="M8" s="170"/>
      <c r="N8" s="173"/>
      <c r="O8" s="170"/>
      <c r="P8" s="170"/>
      <c r="Q8" s="170"/>
      <c r="R8" s="170"/>
      <c r="T8" s="170"/>
      <c r="U8" s="170"/>
      <c r="V8" s="170"/>
      <c r="W8" s="170"/>
      <c r="X8" s="170"/>
      <c r="Y8" s="173"/>
      <c r="Z8" s="170"/>
      <c r="AA8" s="170"/>
      <c r="AB8" s="138"/>
      <c r="AC8" s="138"/>
    </row>
    <row r="9" spans="1:29" ht="15.75">
      <c r="A9" s="268" t="s">
        <v>2</v>
      </c>
      <c r="B9" s="268"/>
      <c r="C9" s="268"/>
      <c r="D9" s="87" t="s">
        <v>32</v>
      </c>
      <c r="E9" s="88"/>
      <c r="F9" s="89"/>
      <c r="G9" s="89"/>
      <c r="H9" s="64"/>
      <c r="I9" s="156"/>
      <c r="J9" s="181" t="str">
        <f>$A$9</f>
        <v>Tímabil:</v>
      </c>
      <c r="K9" s="181"/>
      <c r="L9" s="181"/>
      <c r="M9" s="181"/>
      <c r="N9" s="163"/>
      <c r="O9" s="163" t="str">
        <f>$D$9</f>
        <v>Dagsetn. verkstöðu:</v>
      </c>
      <c r="P9" s="164"/>
      <c r="Q9" s="164"/>
      <c r="R9" s="164"/>
      <c r="T9" s="164" t="str">
        <f>$A$9</f>
        <v>Tímabil:</v>
      </c>
      <c r="U9" s="181"/>
      <c r="V9" s="181"/>
      <c r="W9" s="181"/>
      <c r="X9" s="181"/>
      <c r="Y9" s="163"/>
      <c r="Z9" s="163" t="str">
        <f>$D$9</f>
        <v>Dagsetn. verkstöðu:</v>
      </c>
      <c r="AA9" s="164"/>
      <c r="AB9" s="143"/>
      <c r="AC9" s="143"/>
    </row>
    <row r="10" spans="1:29">
      <c r="H10" s="7"/>
      <c r="I10" s="138"/>
      <c r="J10" s="138"/>
      <c r="K10" s="150"/>
      <c r="L10" s="138"/>
      <c r="M10" s="138"/>
      <c r="N10" s="139"/>
      <c r="O10" s="138"/>
      <c r="P10" s="138"/>
      <c r="Q10" s="138"/>
      <c r="R10" s="138"/>
      <c r="T10" s="138"/>
      <c r="U10" s="138"/>
      <c r="V10" s="150"/>
      <c r="W10" s="138"/>
      <c r="X10" s="138"/>
      <c r="Y10" s="139"/>
      <c r="Z10" s="138"/>
      <c r="AA10" s="138"/>
      <c r="AB10" s="138"/>
      <c r="AC10" s="138"/>
    </row>
    <row r="11" spans="1:29">
      <c r="A11" s="6"/>
      <c r="B11" s="6"/>
      <c r="C11" s="6"/>
      <c r="D11" s="6"/>
      <c r="E11" s="6"/>
      <c r="F11" s="6"/>
      <c r="G11" s="6"/>
      <c r="H11" s="7"/>
      <c r="I11" s="112" t="s">
        <v>47</v>
      </c>
      <c r="J11" s="90" t="s">
        <v>57</v>
      </c>
      <c r="K11" s="101" t="s">
        <v>48</v>
      </c>
      <c r="L11" s="90" t="s">
        <v>49</v>
      </c>
      <c r="M11" s="90" t="s">
        <v>50</v>
      </c>
      <c r="N11" s="94" t="s">
        <v>7</v>
      </c>
      <c r="O11" s="93"/>
      <c r="P11" s="90" t="s">
        <v>51</v>
      </c>
      <c r="Q11" s="91" t="s">
        <v>52</v>
      </c>
      <c r="R11" s="93"/>
      <c r="T11" s="112" t="s">
        <v>47</v>
      </c>
      <c r="U11" s="90" t="s">
        <v>57</v>
      </c>
      <c r="V11" s="101" t="s">
        <v>48</v>
      </c>
      <c r="W11" s="90" t="s">
        <v>49</v>
      </c>
      <c r="X11" s="90" t="s">
        <v>50</v>
      </c>
      <c r="Y11" s="94" t="s">
        <v>7</v>
      </c>
      <c r="Z11" s="93"/>
      <c r="AA11" s="90" t="s">
        <v>51</v>
      </c>
      <c r="AB11" s="91" t="s">
        <v>52</v>
      </c>
      <c r="AC11" s="93"/>
    </row>
    <row r="12" spans="1:29" ht="15.75">
      <c r="A12" s="17"/>
      <c r="B12" s="18" t="s">
        <v>54</v>
      </c>
      <c r="C12" s="18" t="s">
        <v>4</v>
      </c>
      <c r="D12" s="18" t="s">
        <v>9</v>
      </c>
      <c r="E12" s="18" t="s">
        <v>61</v>
      </c>
      <c r="F12" s="18" t="s">
        <v>23</v>
      </c>
      <c r="G12" s="18" t="s">
        <v>13</v>
      </c>
      <c r="H12" s="62"/>
      <c r="I12" s="102"/>
      <c r="J12" s="113"/>
      <c r="K12" s="104"/>
      <c r="L12" s="103"/>
      <c r="M12" s="114"/>
      <c r="N12" s="281"/>
      <c r="O12" s="282"/>
      <c r="P12" s="115"/>
      <c r="Q12" s="277"/>
      <c r="R12" s="278"/>
      <c r="T12" s="102"/>
      <c r="U12" s="113"/>
      <c r="V12" s="104"/>
      <c r="W12" s="103"/>
      <c r="X12" s="114"/>
      <c r="Y12" s="281"/>
      <c r="Z12" s="282"/>
      <c r="AA12" s="115"/>
      <c r="AB12" s="277"/>
      <c r="AC12" s="278"/>
    </row>
    <row r="13" spans="1:29">
      <c r="A13" s="17" t="s">
        <v>3</v>
      </c>
      <c r="B13" s="18" t="s">
        <v>10</v>
      </c>
      <c r="C13" s="18" t="s">
        <v>11</v>
      </c>
      <c r="D13" s="18" t="s">
        <v>20</v>
      </c>
      <c r="E13" s="18" t="s">
        <v>12</v>
      </c>
      <c r="F13" s="18" t="s">
        <v>12</v>
      </c>
      <c r="G13" s="18" t="s">
        <v>12</v>
      </c>
      <c r="H13" s="62"/>
      <c r="I13" s="90" t="s">
        <v>56</v>
      </c>
      <c r="J13" s="91" t="s">
        <v>53</v>
      </c>
      <c r="K13" s="92"/>
      <c r="L13" s="92"/>
      <c r="M13" s="93"/>
      <c r="N13" s="94" t="s">
        <v>54</v>
      </c>
      <c r="O13" s="93"/>
      <c r="P13" s="91" t="s">
        <v>55</v>
      </c>
      <c r="Q13" s="95"/>
      <c r="R13" s="96"/>
      <c r="T13" s="90" t="s">
        <v>56</v>
      </c>
      <c r="U13" s="91" t="s">
        <v>53</v>
      </c>
      <c r="V13" s="92"/>
      <c r="W13" s="92"/>
      <c r="X13" s="93"/>
      <c r="Y13" s="94" t="s">
        <v>54</v>
      </c>
      <c r="Z13" s="93"/>
      <c r="AA13" s="91" t="s">
        <v>55</v>
      </c>
      <c r="AB13" s="95"/>
      <c r="AC13" s="96"/>
    </row>
    <row r="14" spans="1:29" ht="15.75">
      <c r="A14" s="19"/>
      <c r="B14" s="20"/>
      <c r="C14" s="21"/>
      <c r="D14" s="22">
        <f>1-Fast_gjald_hlutfall</f>
        <v>1</v>
      </c>
      <c r="E14" s="20"/>
      <c r="F14" s="20"/>
      <c r="G14" s="20"/>
      <c r="H14" s="62"/>
      <c r="I14" s="97"/>
      <c r="J14" s="274"/>
      <c r="K14" s="275"/>
      <c r="L14" s="275"/>
      <c r="M14" s="276"/>
      <c r="N14" s="272"/>
      <c r="O14" s="273"/>
      <c r="P14" s="98"/>
      <c r="Q14" s="99"/>
      <c r="R14" s="100"/>
      <c r="T14" s="97"/>
      <c r="U14" s="274"/>
      <c r="V14" s="275"/>
      <c r="W14" s="275"/>
      <c r="X14" s="276"/>
      <c r="Y14" s="272"/>
      <c r="Z14" s="273"/>
      <c r="AA14" s="98"/>
      <c r="AB14" s="99"/>
      <c r="AC14" s="100"/>
    </row>
    <row r="15" spans="1:29">
      <c r="A15" s="5"/>
      <c r="B15" s="77"/>
      <c r="D15" s="3"/>
      <c r="E15" s="3"/>
      <c r="F15" s="3"/>
      <c r="I15" s="90" t="s">
        <v>47</v>
      </c>
      <c r="J15" s="90" t="s">
        <v>57</v>
      </c>
      <c r="K15" s="101" t="s">
        <v>48</v>
      </c>
      <c r="L15" s="90" t="s">
        <v>49</v>
      </c>
      <c r="M15" s="90" t="s">
        <v>50</v>
      </c>
      <c r="N15" s="94" t="s">
        <v>7</v>
      </c>
      <c r="O15" s="93"/>
      <c r="P15" s="90" t="s">
        <v>51</v>
      </c>
      <c r="Q15" s="91" t="s">
        <v>52</v>
      </c>
      <c r="R15" s="93"/>
      <c r="T15" s="90" t="s">
        <v>47</v>
      </c>
      <c r="U15" s="90" t="s">
        <v>57</v>
      </c>
      <c r="V15" s="101" t="s">
        <v>48</v>
      </c>
      <c r="W15" s="90" t="s">
        <v>49</v>
      </c>
      <c r="X15" s="90" t="s">
        <v>50</v>
      </c>
      <c r="Y15" s="94" t="s">
        <v>7</v>
      </c>
      <c r="Z15" s="93"/>
      <c r="AA15" s="90" t="s">
        <v>51</v>
      </c>
      <c r="AB15" s="91" t="s">
        <v>52</v>
      </c>
      <c r="AC15" s="93"/>
    </row>
    <row r="16" spans="1:29" ht="15.75">
      <c r="A16" s="5" t="str">
        <f>'Grunnur  '!A16</f>
        <v>92.1 Færðargreining</v>
      </c>
      <c r="B16" s="118"/>
      <c r="C16" s="8">
        <f>Smábíll_einv</f>
        <v>0</v>
      </c>
      <c r="D16" s="8">
        <f>C16*B16*$D$14</f>
        <v>0</v>
      </c>
      <c r="E16" s="8">
        <f>B16+'Reikningur 7'!E16</f>
        <v>0</v>
      </c>
      <c r="F16" s="8">
        <f>D16+'Reikningur 7'!F16</f>
        <v>0</v>
      </c>
      <c r="G16" s="13" t="str">
        <f>IF(F16=0," ",E16/'Grunnur  '!C16)</f>
        <v xml:space="preserve"> </v>
      </c>
      <c r="H16" s="13"/>
      <c r="I16" s="102"/>
      <c r="J16" s="103"/>
      <c r="K16" s="104"/>
      <c r="L16" s="103"/>
      <c r="M16" s="105"/>
      <c r="N16" s="279"/>
      <c r="O16" s="280"/>
      <c r="P16" s="97"/>
      <c r="Q16" s="277"/>
      <c r="R16" s="278"/>
      <c r="T16" s="102"/>
      <c r="U16" s="103"/>
      <c r="V16" s="104"/>
      <c r="W16" s="103"/>
      <c r="X16" s="105"/>
      <c r="Y16" s="279"/>
      <c r="Z16" s="280"/>
      <c r="AA16" s="97"/>
      <c r="AB16" s="277"/>
      <c r="AC16" s="278"/>
    </row>
    <row r="17" spans="1:29">
      <c r="A17" s="5" t="str">
        <f>'Grunnur  '!A17</f>
        <v>92.21 Snjómokstur og hálkuv.</v>
      </c>
      <c r="B17" s="189"/>
      <c r="C17" s="8">
        <f>Vörubíll_mokstur_einv</f>
        <v>0</v>
      </c>
      <c r="D17" s="8">
        <f t="shared" ref="D17:D24" si="0">C17*B17*$D$14</f>
        <v>0</v>
      </c>
      <c r="E17" s="8">
        <f>B17+'Reikningur 7'!E17</f>
        <v>0</v>
      </c>
      <c r="F17" s="8">
        <f>D17+'Reikningur 7'!F17</f>
        <v>0</v>
      </c>
      <c r="G17" s="13" t="str">
        <f>IF(F17=0," ",E17/'Grunnur  '!C17)</f>
        <v xml:space="preserve"> </v>
      </c>
      <c r="H17" s="13"/>
      <c r="I17" s="90" t="s">
        <v>56</v>
      </c>
      <c r="J17" s="91" t="s">
        <v>53</v>
      </c>
      <c r="K17" s="92"/>
      <c r="L17" s="92"/>
      <c r="M17" s="93"/>
      <c r="N17" s="94" t="s">
        <v>54</v>
      </c>
      <c r="O17" s="93"/>
      <c r="P17" s="91" t="s">
        <v>55</v>
      </c>
      <c r="Q17" s="95"/>
      <c r="R17" s="96"/>
      <c r="T17" s="90" t="s">
        <v>56</v>
      </c>
      <c r="U17" s="91" t="s">
        <v>53</v>
      </c>
      <c r="V17" s="92"/>
      <c r="W17" s="92"/>
      <c r="X17" s="93"/>
      <c r="Y17" s="94" t="s">
        <v>54</v>
      </c>
      <c r="Z17" s="93"/>
      <c r="AA17" s="91" t="s">
        <v>55</v>
      </c>
      <c r="AB17" s="95"/>
      <c r="AC17" s="96"/>
    </row>
    <row r="18" spans="1:29" ht="15.75">
      <c r="A18" s="5" t="str">
        <f>'Grunnur  '!A18</f>
        <v>92.22 Upprif með undirtönn</v>
      </c>
      <c r="B18" s="118"/>
      <c r="C18" s="8">
        <f>Vörubíll_undirtönn_einv</f>
        <v>0</v>
      </c>
      <c r="D18" s="8">
        <f t="shared" si="0"/>
        <v>0</v>
      </c>
      <c r="E18" s="8">
        <f>B18+'Reikningur 7'!E18</f>
        <v>0</v>
      </c>
      <c r="F18" s="8">
        <f>D18+'Reikningur 7'!F18</f>
        <v>0</v>
      </c>
      <c r="G18" s="13" t="str">
        <f>IF(F18=0," ",E18/'Grunnur  '!C18)</f>
        <v xml:space="preserve"> </v>
      </c>
      <c r="H18" s="13"/>
      <c r="I18" s="97"/>
      <c r="J18" s="274"/>
      <c r="K18" s="275"/>
      <c r="L18" s="275"/>
      <c r="M18" s="276"/>
      <c r="N18" s="272"/>
      <c r="O18" s="273"/>
      <c r="P18" s="98"/>
      <c r="Q18" s="99"/>
      <c r="R18" s="100"/>
      <c r="T18" s="97"/>
      <c r="U18" s="274"/>
      <c r="V18" s="275"/>
      <c r="W18" s="275"/>
      <c r="X18" s="276"/>
      <c r="Y18" s="272"/>
      <c r="Z18" s="273"/>
      <c r="AA18" s="98"/>
      <c r="AB18" s="99"/>
      <c r="AC18" s="100"/>
    </row>
    <row r="19" spans="1:29">
      <c r="A19" s="5" t="str">
        <f>'Grunnur  '!A19</f>
        <v>92.23 Lausakeyrsla vörub.</v>
      </c>
      <c r="B19" s="118"/>
      <c r="C19" s="8">
        <f>Vinnuvél_1_einv</f>
        <v>0</v>
      </c>
      <c r="D19" s="8">
        <f t="shared" si="0"/>
        <v>0</v>
      </c>
      <c r="E19" s="8">
        <f>B19+'Reikningur 7'!E19</f>
        <v>0</v>
      </c>
      <c r="F19" s="8">
        <f>D19+'Reikningur 7'!F19</f>
        <v>0</v>
      </c>
      <c r="G19" s="13" t="str">
        <f>IF(F19=0," ",E19/'Grunnur  '!C19)</f>
        <v xml:space="preserve"> </v>
      </c>
      <c r="H19" s="13"/>
      <c r="I19" s="90" t="s">
        <v>47</v>
      </c>
      <c r="J19" s="90" t="s">
        <v>57</v>
      </c>
      <c r="K19" s="101" t="s">
        <v>48</v>
      </c>
      <c r="L19" s="90" t="s">
        <v>49</v>
      </c>
      <c r="M19" s="90" t="s">
        <v>50</v>
      </c>
      <c r="N19" s="94" t="s">
        <v>7</v>
      </c>
      <c r="O19" s="93"/>
      <c r="P19" s="90" t="s">
        <v>51</v>
      </c>
      <c r="Q19" s="91" t="s">
        <v>52</v>
      </c>
      <c r="R19" s="93"/>
      <c r="T19" s="90" t="s">
        <v>47</v>
      </c>
      <c r="U19" s="90" t="s">
        <v>57</v>
      </c>
      <c r="V19" s="101" t="s">
        <v>48</v>
      </c>
      <c r="W19" s="90" t="s">
        <v>49</v>
      </c>
      <c r="X19" s="90" t="s">
        <v>50</v>
      </c>
      <c r="Y19" s="94" t="s">
        <v>7</v>
      </c>
      <c r="Z19" s="93"/>
      <c r="AA19" s="90" t="s">
        <v>51</v>
      </c>
      <c r="AB19" s="91" t="s">
        <v>52</v>
      </c>
      <c r="AC19" s="93"/>
    </row>
    <row r="20" spans="1:29" ht="15.75">
      <c r="A20" s="5" t="str">
        <f>'Grunnur  '!A20</f>
        <v>92.3 Snjómokstur með vinnuv.</v>
      </c>
      <c r="B20" s="118"/>
      <c r="C20" s="8">
        <f>Vinnuvél_2_einv</f>
        <v>0</v>
      </c>
      <c r="D20" s="8">
        <f t="shared" si="0"/>
        <v>0</v>
      </c>
      <c r="E20" s="8">
        <f>B20+'Reikningur 7'!E20</f>
        <v>0</v>
      </c>
      <c r="F20" s="8">
        <f>D20+'Reikningur 7'!F20</f>
        <v>0</v>
      </c>
      <c r="G20" s="13" t="str">
        <f>IF(F20=0," ",E20/'Grunnur  '!C20)</f>
        <v xml:space="preserve"> </v>
      </c>
      <c r="H20" s="13"/>
      <c r="I20" s="102"/>
      <c r="J20" s="103"/>
      <c r="K20" s="104"/>
      <c r="L20" s="103"/>
      <c r="M20" s="105"/>
      <c r="N20" s="132"/>
      <c r="O20" s="133"/>
      <c r="P20" s="97"/>
      <c r="Q20" s="125"/>
      <c r="R20" s="126"/>
      <c r="T20" s="102"/>
      <c r="U20" s="103"/>
      <c r="V20" s="104"/>
      <c r="W20" s="103"/>
      <c r="X20" s="105"/>
      <c r="Y20" s="252"/>
      <c r="Z20" s="253"/>
      <c r="AA20" s="97"/>
      <c r="AB20" s="250"/>
      <c r="AC20" s="251"/>
    </row>
    <row r="21" spans="1:29">
      <c r="A21" s="5" t="str">
        <f>'Grunnur  '!A21</f>
        <v xml:space="preserve">92.8 Biðtími </v>
      </c>
      <c r="B21" s="118"/>
      <c r="C21" s="8">
        <f>Vinnuvél_3_einv</f>
        <v>0</v>
      </c>
      <c r="D21" s="8">
        <f t="shared" si="0"/>
        <v>0</v>
      </c>
      <c r="E21" s="8">
        <f>B21+'Reikningur 7'!E21</f>
        <v>0</v>
      </c>
      <c r="F21" s="8">
        <f>D21+'Reikningur 7'!F21</f>
        <v>0</v>
      </c>
      <c r="G21" s="13" t="str">
        <f>IF(F21=0," ",E21/'Grunnur  '!C21)</f>
        <v xml:space="preserve"> </v>
      </c>
      <c r="H21" s="13"/>
      <c r="I21" s="90" t="s">
        <v>56</v>
      </c>
      <c r="J21" s="91" t="s">
        <v>53</v>
      </c>
      <c r="K21" s="92"/>
      <c r="L21" s="92"/>
      <c r="M21" s="93"/>
      <c r="N21" s="94" t="s">
        <v>54</v>
      </c>
      <c r="O21" s="93"/>
      <c r="P21" s="91" t="s">
        <v>55</v>
      </c>
      <c r="Q21" s="95"/>
      <c r="R21" s="96"/>
      <c r="T21" s="90" t="s">
        <v>56</v>
      </c>
      <c r="U21" s="91" t="s">
        <v>53</v>
      </c>
      <c r="V21" s="92"/>
      <c r="W21" s="92"/>
      <c r="X21" s="93"/>
      <c r="Y21" s="94" t="s">
        <v>54</v>
      </c>
      <c r="Z21" s="93"/>
      <c r="AA21" s="91" t="s">
        <v>55</v>
      </c>
      <c r="AB21" s="95"/>
      <c r="AC21" s="96"/>
    </row>
    <row r="22" spans="1:29" ht="15.75">
      <c r="A22" s="5">
        <f>'Grunnur  '!A22</f>
        <v>0</v>
      </c>
      <c r="B22" s="118"/>
      <c r="C22" s="8">
        <f>Vinnuvél_4_einv</f>
        <v>0</v>
      </c>
      <c r="D22" s="8">
        <f t="shared" si="0"/>
        <v>0</v>
      </c>
      <c r="E22" s="8">
        <f>B22+'Reikningur 7'!E22</f>
        <v>0</v>
      </c>
      <c r="F22" s="8">
        <f>D22+'Reikningur 7'!F22</f>
        <v>0</v>
      </c>
      <c r="G22" s="13" t="str">
        <f>IF(F22=0," ",E22/'Grunnur  '!C22)</f>
        <v xml:space="preserve"> </v>
      </c>
      <c r="H22" s="13"/>
      <c r="I22" s="97"/>
      <c r="J22" s="127"/>
      <c r="K22" s="128"/>
      <c r="L22" s="128"/>
      <c r="M22" s="129"/>
      <c r="N22" s="130"/>
      <c r="O22" s="131"/>
      <c r="P22" s="98"/>
      <c r="Q22" s="99"/>
      <c r="R22" s="100"/>
      <c r="T22" s="97"/>
      <c r="U22" s="247"/>
      <c r="V22" s="248"/>
      <c r="W22" s="248"/>
      <c r="X22" s="249"/>
      <c r="Y22" s="245"/>
      <c r="Z22" s="246"/>
      <c r="AA22" s="98"/>
      <c r="AB22" s="99"/>
      <c r="AC22" s="100"/>
    </row>
    <row r="23" spans="1:29">
      <c r="A23" s="5">
        <f>'Grunnur  '!A23</f>
        <v>0</v>
      </c>
      <c r="B23" s="118"/>
      <c r="C23" s="8">
        <f>Biðtími_smábíll_einv</f>
        <v>0</v>
      </c>
      <c r="D23" s="8">
        <f t="shared" si="0"/>
        <v>0</v>
      </c>
      <c r="E23" s="8">
        <f>B23+'Reikningur 7'!E23</f>
        <v>0</v>
      </c>
      <c r="F23" s="8">
        <f>D23+'Reikningur 7'!F23</f>
        <v>0</v>
      </c>
      <c r="G23" s="13" t="str">
        <f>IF(F23=0," ",E23/'Grunnur  '!C23)</f>
        <v xml:space="preserve"> </v>
      </c>
      <c r="H23" s="13"/>
      <c r="I23" s="90" t="s">
        <v>47</v>
      </c>
      <c r="J23" s="90" t="s">
        <v>57</v>
      </c>
      <c r="K23" s="101" t="s">
        <v>48</v>
      </c>
      <c r="L23" s="90" t="s">
        <v>49</v>
      </c>
      <c r="M23" s="90" t="s">
        <v>50</v>
      </c>
      <c r="N23" s="94" t="s">
        <v>7</v>
      </c>
      <c r="O23" s="93"/>
      <c r="P23" s="90" t="s">
        <v>51</v>
      </c>
      <c r="Q23" s="91" t="s">
        <v>52</v>
      </c>
      <c r="R23" s="93"/>
      <c r="T23" s="90" t="s">
        <v>47</v>
      </c>
      <c r="U23" s="90" t="s">
        <v>57</v>
      </c>
      <c r="V23" s="101" t="s">
        <v>48</v>
      </c>
      <c r="W23" s="90" t="s">
        <v>49</v>
      </c>
      <c r="X23" s="90" t="s">
        <v>50</v>
      </c>
      <c r="Y23" s="94" t="s">
        <v>7</v>
      </c>
      <c r="Z23" s="93"/>
      <c r="AA23" s="90" t="s">
        <v>51</v>
      </c>
      <c r="AB23" s="91" t="s">
        <v>52</v>
      </c>
      <c r="AC23" s="93"/>
    </row>
    <row r="24" spans="1:29" ht="15.75">
      <c r="A24" s="5">
        <f>'Grunnur  '!A24</f>
        <v>0</v>
      </c>
      <c r="B24" s="118"/>
      <c r="C24" s="8">
        <f>Biðtími_vörubíll_einv</f>
        <v>0</v>
      </c>
      <c r="D24" s="8">
        <f t="shared" si="0"/>
        <v>0</v>
      </c>
      <c r="E24" s="8">
        <f>B24+'Reikningur 7'!E24</f>
        <v>0</v>
      </c>
      <c r="F24" s="8">
        <f>D24+'Reikningur 7'!F24</f>
        <v>0</v>
      </c>
      <c r="G24" s="13" t="str">
        <f>IF(F24=0," ",E24/'Grunnur  '!C24)</f>
        <v xml:space="preserve"> </v>
      </c>
      <c r="H24" s="13"/>
      <c r="I24" s="102"/>
      <c r="J24" s="103"/>
      <c r="K24" s="104"/>
      <c r="L24" s="103"/>
      <c r="M24" s="105"/>
      <c r="N24" s="132"/>
      <c r="O24" s="133"/>
      <c r="P24" s="97"/>
      <c r="Q24" s="125"/>
      <c r="R24" s="126"/>
      <c r="T24" s="102"/>
      <c r="U24" s="103"/>
      <c r="V24" s="104"/>
      <c r="W24" s="103"/>
      <c r="X24" s="105"/>
      <c r="Y24" s="252"/>
      <c r="Z24" s="253"/>
      <c r="AA24" s="97"/>
      <c r="AB24" s="250"/>
      <c r="AC24" s="251"/>
    </row>
    <row r="25" spans="1:29" ht="13.5" thickBot="1">
      <c r="A25" s="29" t="s">
        <v>19</v>
      </c>
      <c r="B25" s="23"/>
      <c r="C25" s="23"/>
      <c r="D25" s="25">
        <f>SUM(D16:D24)</f>
        <v>0</v>
      </c>
      <c r="E25" s="23"/>
      <c r="F25" s="23">
        <f>SUM(F16:F24)</f>
        <v>0</v>
      </c>
      <c r="G25" s="26" t="e">
        <f>(F25/D14)/Heildarupphæð</f>
        <v>#DIV/0!</v>
      </c>
      <c r="H25" s="63"/>
      <c r="I25" s="90" t="s">
        <v>56</v>
      </c>
      <c r="J25" s="91" t="s">
        <v>53</v>
      </c>
      <c r="K25" s="92"/>
      <c r="L25" s="92"/>
      <c r="M25" s="93"/>
      <c r="N25" s="94" t="s">
        <v>54</v>
      </c>
      <c r="O25" s="93"/>
      <c r="P25" s="91" t="s">
        <v>55</v>
      </c>
      <c r="Q25" s="95"/>
      <c r="R25" s="96"/>
      <c r="T25" s="90" t="s">
        <v>56</v>
      </c>
      <c r="U25" s="91" t="s">
        <v>53</v>
      </c>
      <c r="V25" s="92"/>
      <c r="W25" s="92"/>
      <c r="X25" s="93"/>
      <c r="Y25" s="94" t="s">
        <v>54</v>
      </c>
      <c r="Z25" s="93"/>
      <c r="AA25" s="91" t="s">
        <v>55</v>
      </c>
      <c r="AB25" s="95"/>
      <c r="AC25" s="96"/>
    </row>
    <row r="26" spans="1:29" ht="16.5" thickTop="1">
      <c r="B26" s="10"/>
      <c r="C26" s="11"/>
      <c r="D26" s="12"/>
      <c r="E26" s="10"/>
      <c r="F26" s="10"/>
      <c r="G26" s="10"/>
      <c r="H26" s="10"/>
      <c r="I26" s="97"/>
      <c r="J26" s="127"/>
      <c r="K26" s="128"/>
      <c r="L26" s="128"/>
      <c r="M26" s="129"/>
      <c r="N26" s="130"/>
      <c r="O26" s="131"/>
      <c r="P26" s="98"/>
      <c r="Q26" s="99"/>
      <c r="R26" s="100"/>
      <c r="T26" s="97"/>
      <c r="U26" s="247"/>
      <c r="V26" s="248"/>
      <c r="W26" s="248"/>
      <c r="X26" s="249"/>
      <c r="Y26" s="245"/>
      <c r="Z26" s="246"/>
      <c r="AA26" s="98"/>
      <c r="AB26" s="99"/>
      <c r="AC26" s="100"/>
    </row>
    <row r="27" spans="1:29">
      <c r="G27" s="13"/>
      <c r="H27" s="13"/>
      <c r="I27" s="90" t="s">
        <v>47</v>
      </c>
      <c r="J27" s="90" t="s">
        <v>57</v>
      </c>
      <c r="K27" s="101" t="s">
        <v>48</v>
      </c>
      <c r="L27" s="90" t="s">
        <v>49</v>
      </c>
      <c r="M27" s="90" t="s">
        <v>50</v>
      </c>
      <c r="N27" s="94" t="s">
        <v>7</v>
      </c>
      <c r="O27" s="93"/>
      <c r="P27" s="90" t="s">
        <v>51</v>
      </c>
      <c r="Q27" s="91" t="s">
        <v>52</v>
      </c>
      <c r="R27" s="93"/>
      <c r="T27" s="90" t="s">
        <v>47</v>
      </c>
      <c r="U27" s="90" t="s">
        <v>57</v>
      </c>
      <c r="V27" s="101" t="s">
        <v>48</v>
      </c>
      <c r="W27" s="90" t="s">
        <v>49</v>
      </c>
      <c r="X27" s="90" t="s">
        <v>50</v>
      </c>
      <c r="Y27" s="94" t="s">
        <v>7</v>
      </c>
      <c r="Z27" s="93"/>
      <c r="AA27" s="90" t="s">
        <v>51</v>
      </c>
      <c r="AB27" s="91" t="s">
        <v>52</v>
      </c>
      <c r="AC27" s="93"/>
    </row>
    <row r="28" spans="1:29" ht="15.75">
      <c r="A28" s="41" t="s">
        <v>22</v>
      </c>
      <c r="B28" s="107"/>
      <c r="I28" s="102"/>
      <c r="J28" s="103"/>
      <c r="K28" s="104"/>
      <c r="L28" s="103"/>
      <c r="M28" s="105"/>
      <c r="N28" s="132"/>
      <c r="O28" s="133"/>
      <c r="P28" s="97"/>
      <c r="Q28" s="98"/>
      <c r="R28" s="106"/>
      <c r="T28" s="102"/>
      <c r="U28" s="103"/>
      <c r="V28" s="104"/>
      <c r="W28" s="103"/>
      <c r="X28" s="105"/>
      <c r="Y28" s="252"/>
      <c r="Z28" s="253"/>
      <c r="AA28" s="97"/>
      <c r="AB28" s="98"/>
      <c r="AC28" s="106"/>
    </row>
    <row r="29" spans="1:29">
      <c r="I29" s="90" t="s">
        <v>56</v>
      </c>
      <c r="J29" s="91" t="s">
        <v>53</v>
      </c>
      <c r="K29" s="92"/>
      <c r="L29" s="92"/>
      <c r="M29" s="93"/>
      <c r="N29" s="94" t="s">
        <v>54</v>
      </c>
      <c r="O29" s="93"/>
      <c r="P29" s="91" t="s">
        <v>55</v>
      </c>
      <c r="Q29" s="95"/>
      <c r="R29" s="96"/>
      <c r="T29" s="90" t="s">
        <v>56</v>
      </c>
      <c r="U29" s="91" t="s">
        <v>53</v>
      </c>
      <c r="V29" s="92"/>
      <c r="W29" s="92"/>
      <c r="X29" s="93"/>
      <c r="Y29" s="94" t="s">
        <v>54</v>
      </c>
      <c r="Z29" s="93"/>
      <c r="AA29" s="91" t="s">
        <v>55</v>
      </c>
      <c r="AB29" s="95"/>
      <c r="AC29" s="96"/>
    </row>
    <row r="30" spans="1:29" ht="15.75">
      <c r="A30" s="43" t="s">
        <v>9</v>
      </c>
      <c r="B30" s="44" t="s">
        <v>26</v>
      </c>
      <c r="C30" s="44" t="s">
        <v>27</v>
      </c>
      <c r="D30" s="44" t="s">
        <v>24</v>
      </c>
      <c r="E30" s="240" t="s">
        <v>76</v>
      </c>
      <c r="F30" s="240" t="s">
        <v>78</v>
      </c>
      <c r="I30" s="97"/>
      <c r="J30" s="127"/>
      <c r="K30" s="128"/>
      <c r="L30" s="128"/>
      <c r="M30" s="129"/>
      <c r="N30" s="130"/>
      <c r="O30" s="131"/>
      <c r="P30" s="98"/>
      <c r="Q30" s="99"/>
      <c r="R30" s="100"/>
      <c r="T30" s="97"/>
      <c r="U30" s="247"/>
      <c r="V30" s="248"/>
      <c r="W30" s="248"/>
      <c r="X30" s="249"/>
      <c r="Y30" s="245"/>
      <c r="Z30" s="246"/>
      <c r="AA30" s="98"/>
      <c r="AB30" s="99"/>
      <c r="AC30" s="100"/>
    </row>
    <row r="31" spans="1:29">
      <c r="A31" s="243" t="str">
        <f>IF(Fast_gjald_hlutfall=0.2,"Breytilegur kostnaður 80 %",IF(Fast_gjald_hlutfall=0.25,"Breytilegur kostnaður 75 %",IF(Fast_gjald_hlutfall=0.3,"Breytilegur kostnaður 70 %","Villa leiðr. breytil kostn.")))</f>
        <v>Villa leiðr. breytil kostn.</v>
      </c>
      <c r="B31" s="14">
        <f>F25</f>
        <v>0</v>
      </c>
      <c r="C31" s="14">
        <f>'Reikningur 7'!F25</f>
        <v>0</v>
      </c>
      <c r="D31" s="14">
        <f>B31-C31</f>
        <v>0</v>
      </c>
      <c r="I31" s="90" t="s">
        <v>47</v>
      </c>
      <c r="J31" s="90" t="s">
        <v>57</v>
      </c>
      <c r="K31" s="101" t="s">
        <v>48</v>
      </c>
      <c r="L31" s="90" t="s">
        <v>49</v>
      </c>
      <c r="M31" s="90" t="s">
        <v>50</v>
      </c>
      <c r="N31" s="94" t="s">
        <v>7</v>
      </c>
      <c r="O31" s="93"/>
      <c r="P31" s="90" t="s">
        <v>51</v>
      </c>
      <c r="Q31" s="91" t="s">
        <v>52</v>
      </c>
      <c r="R31" s="93"/>
      <c r="T31" s="90" t="s">
        <v>47</v>
      </c>
      <c r="U31" s="90" t="s">
        <v>57</v>
      </c>
      <c r="V31" s="101" t="s">
        <v>48</v>
      </c>
      <c r="W31" s="90" t="s">
        <v>49</v>
      </c>
      <c r="X31" s="90" t="s">
        <v>50</v>
      </c>
      <c r="Y31" s="94" t="s">
        <v>7</v>
      </c>
      <c r="Z31" s="93"/>
      <c r="AA31" s="90" t="s">
        <v>51</v>
      </c>
      <c r="AB31" s="91" t="s">
        <v>52</v>
      </c>
      <c r="AC31" s="93"/>
    </row>
    <row r="32" spans="1:29" ht="15.75">
      <c r="A32" s="242" t="s">
        <v>81</v>
      </c>
      <c r="B32" s="40" t="e">
        <f>IF(E32&lt;=F32,E32,F32)</f>
        <v>#DIV/0!</v>
      </c>
      <c r="C32" s="14" t="e">
        <f>'Reikningur 7'!B32</f>
        <v>#DIV/0!</v>
      </c>
      <c r="D32" s="14" t="e">
        <f>B32-C32</f>
        <v>#DIV/0!</v>
      </c>
      <c r="E32" s="239" t="e">
        <f>'Grunnur  '!$G$23*Fast_gjald_hlutfall/Fast_gjald_fjöldi_gjalddaga*$G$4</f>
        <v>#DIV/0!</v>
      </c>
      <c r="F32" s="10" t="e">
        <f>IF(G25*100&lt;=200,(Fast_gjald_kr.+'Grunnur  '!$G$23*('Reikningur 8'!G25*100+(100-'Reikningur 8'!G25*100)*Fast_gjald_hlutfall)/100)-(Fast_gjald_kr.+F25),(Fast_gjald_kr.+'Grunnur  '!$G$23*(('Reikningur 8'!G25*100+(100-200)*Fast_gjald_hlutfall+(200-'Reikningur 8'!G25*100)*0.1)/100)-(Fast_gjald_kr.+F25)))</f>
        <v>#DIV/0!</v>
      </c>
      <c r="I32" s="102"/>
      <c r="J32" s="103"/>
      <c r="K32" s="104"/>
      <c r="L32" s="103"/>
      <c r="M32" s="105"/>
      <c r="N32" s="132"/>
      <c r="O32" s="133"/>
      <c r="P32" s="97"/>
      <c r="Q32" s="98"/>
      <c r="R32" s="106"/>
      <c r="T32" s="102"/>
      <c r="U32" s="103"/>
      <c r="V32" s="104"/>
      <c r="W32" s="103"/>
      <c r="X32" s="105"/>
      <c r="Y32" s="252"/>
      <c r="Z32" s="253"/>
      <c r="AA32" s="97"/>
      <c r="AB32" s="98"/>
      <c r="AC32" s="106"/>
    </row>
    <row r="33" spans="1:29">
      <c r="A33" s="242" t="s">
        <v>80</v>
      </c>
      <c r="B33" s="15" t="e">
        <f>B31+B32</f>
        <v>#DIV/0!</v>
      </c>
      <c r="C33" s="15" t="e">
        <f>C31+C32</f>
        <v>#DIV/0!</v>
      </c>
      <c r="D33" s="15" t="e">
        <f>B33-C33</f>
        <v>#DIV/0!</v>
      </c>
      <c r="I33" s="90" t="s">
        <v>56</v>
      </c>
      <c r="J33" s="91" t="s">
        <v>53</v>
      </c>
      <c r="K33" s="92"/>
      <c r="L33" s="92"/>
      <c r="M33" s="93"/>
      <c r="N33" s="94" t="s">
        <v>54</v>
      </c>
      <c r="O33" s="93"/>
      <c r="P33" s="91" t="s">
        <v>55</v>
      </c>
      <c r="Q33" s="95"/>
      <c r="R33" s="96"/>
      <c r="T33" s="90" t="s">
        <v>56</v>
      </c>
      <c r="U33" s="91" t="s">
        <v>53</v>
      </c>
      <c r="V33" s="92"/>
      <c r="W33" s="92"/>
      <c r="X33" s="93"/>
      <c r="Y33" s="94" t="s">
        <v>54</v>
      </c>
      <c r="Z33" s="93"/>
      <c r="AA33" s="91" t="s">
        <v>55</v>
      </c>
      <c r="AB33" s="95"/>
      <c r="AC33" s="96"/>
    </row>
    <row r="34" spans="1:29" ht="15.75">
      <c r="A34" s="4" t="s">
        <v>14</v>
      </c>
      <c r="B34" s="14" t="e">
        <f>(Fast_gjald_kr./Fast_gjald_fjöldi_gjalddaga)*8</f>
        <v>#DIV/0!</v>
      </c>
      <c r="C34" s="14" t="e">
        <f>'Reikningur 7'!B34</f>
        <v>#DIV/0!</v>
      </c>
      <c r="D34" s="14" t="e">
        <f>B34-C34</f>
        <v>#DIV/0!</v>
      </c>
      <c r="I34" s="97"/>
      <c r="J34" s="127"/>
      <c r="K34" s="128"/>
      <c r="L34" s="128"/>
      <c r="M34" s="129"/>
      <c r="N34" s="130"/>
      <c r="O34" s="131"/>
      <c r="P34" s="98"/>
      <c r="Q34" s="99"/>
      <c r="R34" s="100"/>
      <c r="T34" s="97"/>
      <c r="U34" s="247"/>
      <c r="V34" s="248"/>
      <c r="W34" s="248"/>
      <c r="X34" s="249"/>
      <c r="Y34" s="245"/>
      <c r="Z34" s="246"/>
      <c r="AA34" s="98"/>
      <c r="AB34" s="99"/>
      <c r="AC34" s="100"/>
    </row>
    <row r="35" spans="1:29">
      <c r="A35" s="4" t="s">
        <v>19</v>
      </c>
      <c r="B35" s="14" t="e">
        <f>B33+B34</f>
        <v>#DIV/0!</v>
      </c>
      <c r="C35" s="14" t="e">
        <f>C33+C34</f>
        <v>#DIV/0!</v>
      </c>
      <c r="D35" s="14" t="e">
        <f>D33+D34</f>
        <v>#DIV/0!</v>
      </c>
      <c r="F35" t="e">
        <f>Fast_gjald_kr.+'Grunnur  '!$G$23*('Reikningur 8'!G25*100+(100-'Reikningur 8'!G25*100)*Fast_gjald_hlutfall)/100-(Fast_gjald_kr.+F25)</f>
        <v>#DIV/0!</v>
      </c>
      <c r="I35" s="90" t="s">
        <v>47</v>
      </c>
      <c r="J35" s="90" t="s">
        <v>57</v>
      </c>
      <c r="K35" s="101" t="s">
        <v>48</v>
      </c>
      <c r="L35" s="90" t="s">
        <v>49</v>
      </c>
      <c r="M35" s="90" t="s">
        <v>50</v>
      </c>
      <c r="N35" s="94" t="s">
        <v>7</v>
      </c>
      <c r="O35" s="93"/>
      <c r="P35" s="90" t="s">
        <v>51</v>
      </c>
      <c r="Q35" s="91" t="s">
        <v>52</v>
      </c>
      <c r="R35" s="93"/>
      <c r="T35" s="90" t="s">
        <v>47</v>
      </c>
      <c r="U35" s="90" t="s">
        <v>57</v>
      </c>
      <c r="V35" s="101" t="s">
        <v>48</v>
      </c>
      <c r="W35" s="90" t="s">
        <v>49</v>
      </c>
      <c r="X35" s="90" t="s">
        <v>50</v>
      </c>
      <c r="Y35" s="94" t="s">
        <v>7</v>
      </c>
      <c r="Z35" s="93"/>
      <c r="AA35" s="90" t="s">
        <v>51</v>
      </c>
      <c r="AB35" s="91" t="s">
        <v>52</v>
      </c>
      <c r="AC35" s="93"/>
    </row>
    <row r="36" spans="1:29" ht="15.75">
      <c r="A36" s="4" t="s">
        <v>21</v>
      </c>
      <c r="B36" s="14" t="e">
        <f>D36+C36</f>
        <v>#DIV/0!</v>
      </c>
      <c r="C36" s="14" t="e">
        <f>'Reikningur 7'!B36</f>
        <v>#DIV/0!</v>
      </c>
      <c r="D36" s="14" t="e">
        <f>D35*B28</f>
        <v>#DIV/0!</v>
      </c>
      <c r="F36" t="e">
        <f>Fast_gjald_kr.+'Grunnur  '!$G$23*(('Reikningur 8'!G25*100+(100-200)*Fast_gjald_hlutfall+(200-'Reikningur 8'!G25*100)*0.1)/100)-(Fast_gjald_kr.+F25)</f>
        <v>#DIV/0!</v>
      </c>
      <c r="I36" s="102"/>
      <c r="J36" s="103"/>
      <c r="K36" s="104"/>
      <c r="L36" s="103"/>
      <c r="M36" s="105"/>
      <c r="N36" s="132"/>
      <c r="O36" s="133"/>
      <c r="P36" s="97"/>
      <c r="Q36" s="98"/>
      <c r="R36" s="106"/>
      <c r="T36" s="102"/>
      <c r="U36" s="103"/>
      <c r="V36" s="104"/>
      <c r="W36" s="103"/>
      <c r="X36" s="105"/>
      <c r="Y36" s="252"/>
      <c r="Z36" s="253"/>
      <c r="AA36" s="97"/>
      <c r="AB36" s="98"/>
      <c r="AC36" s="106"/>
    </row>
    <row r="37" spans="1:29">
      <c r="A37" s="47" t="s">
        <v>28</v>
      </c>
      <c r="B37" s="48" t="e">
        <f>B35+B36</f>
        <v>#DIV/0!</v>
      </c>
      <c r="C37" s="48" t="e">
        <f>C35+C36</f>
        <v>#DIV/0!</v>
      </c>
      <c r="D37" s="49" t="e">
        <f>D35+D36</f>
        <v>#DIV/0!</v>
      </c>
      <c r="I37" s="90" t="s">
        <v>56</v>
      </c>
      <c r="J37" s="91" t="s">
        <v>53</v>
      </c>
      <c r="K37" s="92"/>
      <c r="L37" s="92"/>
      <c r="M37" s="93"/>
      <c r="N37" s="94" t="s">
        <v>54</v>
      </c>
      <c r="O37" s="93"/>
      <c r="P37" s="91" t="s">
        <v>55</v>
      </c>
      <c r="Q37" s="95"/>
      <c r="R37" s="96"/>
      <c r="T37" s="90" t="s">
        <v>56</v>
      </c>
      <c r="U37" s="91" t="s">
        <v>53</v>
      </c>
      <c r="V37" s="92"/>
      <c r="W37" s="92"/>
      <c r="X37" s="93"/>
      <c r="Y37" s="94" t="s">
        <v>54</v>
      </c>
      <c r="Z37" s="93"/>
      <c r="AA37" s="91" t="s">
        <v>55</v>
      </c>
      <c r="AB37" s="95"/>
      <c r="AC37" s="96"/>
    </row>
    <row r="38" spans="1:29" ht="15.75">
      <c r="A38" s="5"/>
      <c r="I38" s="97"/>
      <c r="J38" s="127"/>
      <c r="K38" s="128"/>
      <c r="L38" s="128"/>
      <c r="M38" s="129"/>
      <c r="N38" s="130"/>
      <c r="O38" s="131"/>
      <c r="P38" s="98"/>
      <c r="Q38" s="99"/>
      <c r="R38" s="100"/>
      <c r="T38" s="97"/>
      <c r="U38" s="247"/>
      <c r="V38" s="248"/>
      <c r="W38" s="248"/>
      <c r="X38" s="249"/>
      <c r="Y38" s="245"/>
      <c r="Z38" s="246"/>
      <c r="AA38" s="98"/>
      <c r="AB38" s="99"/>
      <c r="AC38" s="100"/>
    </row>
    <row r="39" spans="1:29">
      <c r="A39" s="5"/>
      <c r="C39" s="14"/>
      <c r="I39" s="90" t="s">
        <v>47</v>
      </c>
      <c r="J39" s="90" t="s">
        <v>57</v>
      </c>
      <c r="K39" s="101" t="s">
        <v>48</v>
      </c>
      <c r="L39" s="90" t="s">
        <v>49</v>
      </c>
      <c r="M39" s="90" t="s">
        <v>50</v>
      </c>
      <c r="N39" s="94" t="s">
        <v>7</v>
      </c>
      <c r="O39" s="93"/>
      <c r="P39" s="90" t="s">
        <v>51</v>
      </c>
      <c r="Q39" s="91" t="s">
        <v>52</v>
      </c>
      <c r="R39" s="93"/>
      <c r="T39" s="90" t="s">
        <v>47</v>
      </c>
      <c r="U39" s="90" t="s">
        <v>57</v>
      </c>
      <c r="V39" s="101" t="s">
        <v>48</v>
      </c>
      <c r="W39" s="90" t="s">
        <v>49</v>
      </c>
      <c r="X39" s="90" t="s">
        <v>50</v>
      </c>
      <c r="Y39" s="94" t="s">
        <v>7</v>
      </c>
      <c r="Z39" s="93"/>
      <c r="AA39" s="90" t="s">
        <v>51</v>
      </c>
      <c r="AB39" s="91" t="s">
        <v>52</v>
      </c>
      <c r="AC39" s="93"/>
    </row>
    <row r="40" spans="1:29" ht="15.75">
      <c r="A40" s="5"/>
      <c r="I40" s="102"/>
      <c r="J40" s="103"/>
      <c r="K40" s="104"/>
      <c r="L40" s="103"/>
      <c r="M40" s="105"/>
      <c r="N40" s="252"/>
      <c r="O40" s="253"/>
      <c r="P40" s="97"/>
      <c r="Q40" s="250"/>
      <c r="R40" s="251"/>
      <c r="T40" s="102"/>
      <c r="U40" s="103"/>
      <c r="V40" s="104"/>
      <c r="W40" s="103"/>
      <c r="X40" s="105"/>
      <c r="Y40" s="252"/>
      <c r="Z40" s="253"/>
      <c r="AA40" s="97"/>
      <c r="AB40" s="250"/>
      <c r="AC40" s="251"/>
    </row>
    <row r="41" spans="1:29">
      <c r="A41" s="5"/>
      <c r="C41" s="14"/>
      <c r="I41" s="90" t="s">
        <v>56</v>
      </c>
      <c r="J41" s="91" t="s">
        <v>53</v>
      </c>
      <c r="K41" s="92"/>
      <c r="L41" s="92"/>
      <c r="M41" s="93"/>
      <c r="N41" s="94" t="s">
        <v>54</v>
      </c>
      <c r="O41" s="93"/>
      <c r="P41" s="91" t="s">
        <v>55</v>
      </c>
      <c r="Q41" s="95"/>
      <c r="R41" s="96"/>
      <c r="T41" s="90" t="s">
        <v>56</v>
      </c>
      <c r="U41" s="91" t="s">
        <v>53</v>
      </c>
      <c r="V41" s="92"/>
      <c r="W41" s="92"/>
      <c r="X41" s="93"/>
      <c r="Y41" s="94" t="s">
        <v>54</v>
      </c>
      <c r="Z41" s="93"/>
      <c r="AA41" s="91" t="s">
        <v>55</v>
      </c>
      <c r="AB41" s="95"/>
      <c r="AC41" s="96"/>
    </row>
    <row r="42" spans="1:29" ht="15.75">
      <c r="A42" s="5"/>
      <c r="I42" s="97"/>
      <c r="J42" s="247"/>
      <c r="K42" s="248"/>
      <c r="L42" s="248"/>
      <c r="M42" s="249"/>
      <c r="N42" s="245"/>
      <c r="O42" s="246"/>
      <c r="P42" s="98"/>
      <c r="Q42" s="99"/>
      <c r="R42" s="100"/>
      <c r="T42" s="97"/>
      <c r="U42" s="247"/>
      <c r="V42" s="248"/>
      <c r="W42" s="248"/>
      <c r="X42" s="249"/>
      <c r="Y42" s="245"/>
      <c r="Z42" s="246"/>
      <c r="AA42" s="98"/>
      <c r="AB42" s="99"/>
      <c r="AC42" s="100"/>
    </row>
    <row r="43" spans="1:29">
      <c r="A43" s="14"/>
      <c r="I43" s="90" t="s">
        <v>47</v>
      </c>
      <c r="J43" s="90" t="s">
        <v>57</v>
      </c>
      <c r="K43" s="101" t="s">
        <v>48</v>
      </c>
      <c r="L43" s="90" t="s">
        <v>49</v>
      </c>
      <c r="M43" s="90" t="s">
        <v>50</v>
      </c>
      <c r="N43" s="94" t="s">
        <v>7</v>
      </c>
      <c r="O43" s="93"/>
      <c r="P43" s="90" t="s">
        <v>51</v>
      </c>
      <c r="Q43" s="91" t="s">
        <v>52</v>
      </c>
      <c r="R43" s="93"/>
      <c r="T43" s="90" t="s">
        <v>47</v>
      </c>
      <c r="U43" s="90" t="s">
        <v>57</v>
      </c>
      <c r="V43" s="101" t="s">
        <v>48</v>
      </c>
      <c r="W43" s="90" t="s">
        <v>49</v>
      </c>
      <c r="X43" s="90" t="s">
        <v>50</v>
      </c>
      <c r="Y43" s="94" t="s">
        <v>7</v>
      </c>
      <c r="Z43" s="93"/>
      <c r="AA43" s="90" t="s">
        <v>51</v>
      </c>
      <c r="AB43" s="91" t="s">
        <v>52</v>
      </c>
      <c r="AC43" s="93"/>
    </row>
    <row r="44" spans="1:29" ht="15.75">
      <c r="A44" s="5"/>
      <c r="I44" s="102"/>
      <c r="J44" s="103"/>
      <c r="K44" s="104"/>
      <c r="L44" s="103"/>
      <c r="M44" s="105"/>
      <c r="N44" s="252"/>
      <c r="O44" s="253"/>
      <c r="P44" s="97"/>
      <c r="Q44" s="250"/>
      <c r="R44" s="251"/>
      <c r="T44" s="102"/>
      <c r="U44" s="103"/>
      <c r="V44" s="104"/>
      <c r="W44" s="103"/>
      <c r="X44" s="105"/>
      <c r="Y44" s="252"/>
      <c r="Z44" s="253"/>
      <c r="AA44" s="97"/>
      <c r="AB44" s="250"/>
      <c r="AC44" s="251"/>
    </row>
    <row r="45" spans="1:29">
      <c r="I45" s="90" t="s">
        <v>56</v>
      </c>
      <c r="J45" s="91" t="s">
        <v>53</v>
      </c>
      <c r="K45" s="92"/>
      <c r="L45" s="92"/>
      <c r="M45" s="93"/>
      <c r="N45" s="94" t="s">
        <v>54</v>
      </c>
      <c r="O45" s="93"/>
      <c r="P45" s="91" t="s">
        <v>55</v>
      </c>
      <c r="Q45" s="95"/>
      <c r="R45" s="96"/>
      <c r="T45" s="90" t="s">
        <v>56</v>
      </c>
      <c r="U45" s="91" t="s">
        <v>53</v>
      </c>
      <c r="V45" s="92"/>
      <c r="W45" s="92"/>
      <c r="X45" s="93"/>
      <c r="Y45" s="94" t="s">
        <v>54</v>
      </c>
      <c r="Z45" s="93"/>
      <c r="AA45" s="91" t="s">
        <v>55</v>
      </c>
      <c r="AB45" s="95"/>
      <c r="AC45" s="96"/>
    </row>
    <row r="46" spans="1:29" ht="15.75">
      <c r="I46" s="97"/>
      <c r="J46" s="247"/>
      <c r="K46" s="248"/>
      <c r="L46" s="248"/>
      <c r="M46" s="249"/>
      <c r="N46" s="245"/>
      <c r="O46" s="246"/>
      <c r="P46" s="98"/>
      <c r="Q46" s="99"/>
      <c r="R46" s="100"/>
      <c r="T46" s="97"/>
      <c r="U46" s="247"/>
      <c r="V46" s="248"/>
      <c r="W46" s="248"/>
      <c r="X46" s="249"/>
      <c r="Y46" s="245"/>
      <c r="Z46" s="246"/>
      <c r="AA46" s="98"/>
      <c r="AB46" s="99"/>
      <c r="AC46" s="100"/>
    </row>
    <row r="47" spans="1:29">
      <c r="I47" s="90" t="s">
        <v>47</v>
      </c>
      <c r="J47" s="90" t="s">
        <v>57</v>
      </c>
      <c r="K47" s="101" t="s">
        <v>48</v>
      </c>
      <c r="L47" s="90" t="s">
        <v>49</v>
      </c>
      <c r="M47" s="90" t="s">
        <v>50</v>
      </c>
      <c r="N47" s="94" t="s">
        <v>7</v>
      </c>
      <c r="O47" s="93"/>
      <c r="P47" s="90" t="s">
        <v>51</v>
      </c>
      <c r="Q47" s="91" t="s">
        <v>52</v>
      </c>
      <c r="R47" s="93"/>
      <c r="T47" s="90" t="s">
        <v>47</v>
      </c>
      <c r="U47" s="90" t="s">
        <v>57</v>
      </c>
      <c r="V47" s="101" t="s">
        <v>48</v>
      </c>
      <c r="W47" s="90" t="s">
        <v>49</v>
      </c>
      <c r="X47" s="90" t="s">
        <v>50</v>
      </c>
      <c r="Y47" s="94" t="s">
        <v>7</v>
      </c>
      <c r="Z47" s="93"/>
      <c r="AA47" s="90" t="s">
        <v>51</v>
      </c>
      <c r="AB47" s="91" t="s">
        <v>52</v>
      </c>
      <c r="AC47" s="93"/>
    </row>
    <row r="48" spans="1:29" ht="15.75">
      <c r="I48" s="102"/>
      <c r="J48" s="103"/>
      <c r="K48" s="104"/>
      <c r="L48" s="103"/>
      <c r="M48" s="105"/>
      <c r="N48" s="252"/>
      <c r="O48" s="253"/>
      <c r="P48" s="97"/>
      <c r="Q48" s="250"/>
      <c r="R48" s="251"/>
      <c r="T48" s="102"/>
      <c r="U48" s="103"/>
      <c r="V48" s="104"/>
      <c r="W48" s="103"/>
      <c r="X48" s="105"/>
      <c r="Y48" s="252"/>
      <c r="Z48" s="253"/>
      <c r="AA48" s="97"/>
      <c r="AB48" s="250"/>
      <c r="AC48" s="251"/>
    </row>
    <row r="49" spans="9:29">
      <c r="I49" s="90" t="s">
        <v>56</v>
      </c>
      <c r="J49" s="91" t="s">
        <v>53</v>
      </c>
      <c r="K49" s="92"/>
      <c r="L49" s="92"/>
      <c r="M49" s="93"/>
      <c r="N49" s="94" t="s">
        <v>54</v>
      </c>
      <c r="O49" s="93"/>
      <c r="P49" s="91" t="s">
        <v>55</v>
      </c>
      <c r="Q49" s="95"/>
      <c r="R49" s="96"/>
      <c r="T49" s="90" t="s">
        <v>56</v>
      </c>
      <c r="U49" s="91" t="s">
        <v>53</v>
      </c>
      <c r="V49" s="92"/>
      <c r="W49" s="92"/>
      <c r="X49" s="93"/>
      <c r="Y49" s="94" t="s">
        <v>54</v>
      </c>
      <c r="Z49" s="93"/>
      <c r="AA49" s="91" t="s">
        <v>55</v>
      </c>
      <c r="AB49" s="95"/>
      <c r="AC49" s="96"/>
    </row>
    <row r="50" spans="9:29" ht="15.75">
      <c r="I50" s="97"/>
      <c r="J50" s="247"/>
      <c r="K50" s="248"/>
      <c r="L50" s="248"/>
      <c r="M50" s="249"/>
      <c r="N50" s="245"/>
      <c r="O50" s="246"/>
      <c r="P50" s="98"/>
      <c r="Q50" s="99"/>
      <c r="R50" s="100"/>
      <c r="T50" s="97"/>
      <c r="U50" s="247"/>
      <c r="V50" s="248"/>
      <c r="W50" s="248"/>
      <c r="X50" s="249"/>
      <c r="Y50" s="245"/>
      <c r="Z50" s="246"/>
      <c r="AA50" s="98"/>
      <c r="AB50" s="99"/>
      <c r="AC50" s="100"/>
    </row>
    <row r="51" spans="9:29">
      <c r="I51" s="90" t="s">
        <v>47</v>
      </c>
      <c r="J51" s="90" t="s">
        <v>57</v>
      </c>
      <c r="K51" s="101" t="s">
        <v>48</v>
      </c>
      <c r="L51" s="90" t="s">
        <v>49</v>
      </c>
      <c r="M51" s="90" t="s">
        <v>50</v>
      </c>
      <c r="N51" s="94" t="s">
        <v>7</v>
      </c>
      <c r="O51" s="93"/>
      <c r="P51" s="90" t="s">
        <v>51</v>
      </c>
      <c r="Q51" s="91" t="s">
        <v>52</v>
      </c>
      <c r="R51" s="93"/>
      <c r="T51" s="90" t="s">
        <v>47</v>
      </c>
      <c r="U51" s="90" t="s">
        <v>57</v>
      </c>
      <c r="V51" s="101" t="s">
        <v>48</v>
      </c>
      <c r="W51" s="90" t="s">
        <v>49</v>
      </c>
      <c r="X51" s="90" t="s">
        <v>50</v>
      </c>
      <c r="Y51" s="94" t="s">
        <v>7</v>
      </c>
      <c r="Z51" s="93"/>
      <c r="AA51" s="90" t="s">
        <v>51</v>
      </c>
      <c r="AB51" s="91" t="s">
        <v>52</v>
      </c>
      <c r="AC51" s="93"/>
    </row>
    <row r="52" spans="9:29" ht="15.75">
      <c r="I52" s="102"/>
      <c r="J52" s="103"/>
      <c r="K52" s="104"/>
      <c r="L52" s="103"/>
      <c r="M52" s="105"/>
      <c r="N52" s="252"/>
      <c r="O52" s="253"/>
      <c r="P52" s="97"/>
      <c r="Q52" s="250"/>
      <c r="R52" s="251"/>
      <c r="T52" s="102"/>
      <c r="U52" s="103"/>
      <c r="V52" s="104"/>
      <c r="W52" s="103"/>
      <c r="X52" s="105"/>
      <c r="Y52" s="252"/>
      <c r="Z52" s="253"/>
      <c r="AA52" s="97"/>
      <c r="AB52" s="250"/>
      <c r="AC52" s="251"/>
    </row>
    <row r="53" spans="9:29">
      <c r="I53" s="90" t="s">
        <v>56</v>
      </c>
      <c r="J53" s="91" t="s">
        <v>53</v>
      </c>
      <c r="K53" s="92"/>
      <c r="L53" s="92"/>
      <c r="M53" s="93"/>
      <c r="N53" s="94" t="s">
        <v>54</v>
      </c>
      <c r="O53" s="93"/>
      <c r="P53" s="91" t="s">
        <v>55</v>
      </c>
      <c r="Q53" s="95"/>
      <c r="R53" s="96"/>
      <c r="T53" s="90" t="s">
        <v>56</v>
      </c>
      <c r="U53" s="91" t="s">
        <v>53</v>
      </c>
      <c r="V53" s="92"/>
      <c r="W53" s="92"/>
      <c r="X53" s="93"/>
      <c r="Y53" s="94" t="s">
        <v>54</v>
      </c>
      <c r="Z53" s="93"/>
      <c r="AA53" s="91" t="s">
        <v>55</v>
      </c>
      <c r="AB53" s="95"/>
      <c r="AC53" s="96"/>
    </row>
    <row r="54" spans="9:29" ht="15.75">
      <c r="I54" s="97"/>
      <c r="J54" s="247"/>
      <c r="K54" s="248"/>
      <c r="L54" s="248"/>
      <c r="M54" s="249"/>
      <c r="N54" s="245"/>
      <c r="O54" s="246"/>
      <c r="P54" s="98"/>
      <c r="Q54" s="99"/>
      <c r="R54" s="100"/>
      <c r="T54" s="97"/>
      <c r="U54" s="247"/>
      <c r="V54" s="248"/>
      <c r="W54" s="248"/>
      <c r="X54" s="249"/>
      <c r="Y54" s="245"/>
      <c r="Z54" s="246"/>
      <c r="AA54" s="98"/>
      <c r="AB54" s="99"/>
      <c r="AC54" s="100"/>
    </row>
    <row r="55" spans="9:29">
      <c r="T55" s="255"/>
      <c r="U55" s="255"/>
      <c r="V55" s="255"/>
      <c r="W55" s="255"/>
      <c r="X55" s="255"/>
      <c r="Y55" s="257"/>
      <c r="Z55" s="255"/>
      <c r="AA55" s="255"/>
      <c r="AB55" s="255"/>
      <c r="AC55" s="255"/>
    </row>
    <row r="56" spans="9:29" ht="15.75">
      <c r="T56" s="262"/>
      <c r="U56" s="264"/>
      <c r="V56" s="264"/>
      <c r="W56" s="264"/>
      <c r="X56" s="264"/>
      <c r="Y56" s="265"/>
      <c r="Z56" s="265"/>
      <c r="AA56" s="262"/>
      <c r="AB56" s="262"/>
      <c r="AC56" s="262"/>
    </row>
  </sheetData>
  <sheetProtection password="D042" sheet="1" objects="1" scenarios="1"/>
  <mergeCells count="25">
    <mergeCell ref="N18:O18"/>
    <mergeCell ref="J18:M18"/>
    <mergeCell ref="N16:O16"/>
    <mergeCell ref="N14:O14"/>
    <mergeCell ref="J14:M14"/>
    <mergeCell ref="Q12:R12"/>
    <mergeCell ref="N12:O12"/>
    <mergeCell ref="Q3:R3"/>
    <mergeCell ref="Q16:R16"/>
    <mergeCell ref="A7:D7"/>
    <mergeCell ref="E7:G7"/>
    <mergeCell ref="A9:C9"/>
    <mergeCell ref="A5:B5"/>
    <mergeCell ref="C5:G5"/>
    <mergeCell ref="Y16:Z16"/>
    <mergeCell ref="AB16:AC16"/>
    <mergeCell ref="U18:X18"/>
    <mergeCell ref="Y18:Z18"/>
    <mergeCell ref="AB3:AC3"/>
    <mergeCell ref="Y12:Z12"/>
    <mergeCell ref="AB12:AC12"/>
    <mergeCell ref="U14:X14"/>
    <mergeCell ref="Y14:Z14"/>
    <mergeCell ref="Y3:Z3"/>
    <mergeCell ref="AB7:AC7"/>
  </mergeCells>
  <phoneticPr fontId="3" type="noConversion"/>
  <pageMargins left="0.74803149606299213" right="0.51181102362204722" top="0.98425196850393704" bottom="0.59055118110236227" header="0.51181102362204722" footer="0.51181102362204722"/>
  <pageSetup paperSize="9" scale="90" orientation="portrait" r:id="rId1"/>
  <headerFooter alignWithMargins="0"/>
  <colBreaks count="1" manualBreakCount="1">
    <brk id="7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19</vt:i4>
      </vt:variant>
    </vt:vector>
  </HeadingPairs>
  <TitlesOfParts>
    <vt:vector size="35" baseType="lpstr">
      <vt:lpstr>Grunnur  </vt:lpstr>
      <vt:lpstr>Reikningur 1</vt:lpstr>
      <vt:lpstr>Reikningur 2</vt:lpstr>
      <vt:lpstr>Reikningur 3</vt:lpstr>
      <vt:lpstr>Reikningur 4</vt:lpstr>
      <vt:lpstr>Reikningur 5</vt:lpstr>
      <vt:lpstr>Reikningur 6</vt:lpstr>
      <vt:lpstr>Reikningur 7</vt:lpstr>
      <vt:lpstr>Reikningur 8</vt:lpstr>
      <vt:lpstr>Reikningur 9</vt:lpstr>
      <vt:lpstr>Reikningur 10</vt:lpstr>
      <vt:lpstr>Reikningur 11</vt:lpstr>
      <vt:lpstr>Reikningur 12</vt:lpstr>
      <vt:lpstr>Reikningur 13</vt:lpstr>
      <vt:lpstr>Reikningur 14</vt:lpstr>
      <vt:lpstr>Reikningur 15</vt:lpstr>
      <vt:lpstr>Biðtími_smábíll_einv</vt:lpstr>
      <vt:lpstr>Biðtími_vörubíll_einv</vt:lpstr>
      <vt:lpstr>Fast_gjald_fjöldi_gjalddaga</vt:lpstr>
      <vt:lpstr>Fast_gjald_hlutfall</vt:lpstr>
      <vt:lpstr>Fast_gjald_kr.</vt:lpstr>
      <vt:lpstr>Fast_gjald_prósent</vt:lpstr>
      <vt:lpstr>Heildarupphæð</vt:lpstr>
      <vt:lpstr>Kennitala</vt:lpstr>
      <vt:lpstr>'Reikningur 1'!Print_Titles</vt:lpstr>
      <vt:lpstr>Smábíll_einv</vt:lpstr>
      <vt:lpstr>Vinnulaun_vægi</vt:lpstr>
      <vt:lpstr>Vinnuvél_1_einv</vt:lpstr>
      <vt:lpstr>Vinnuvél_2_einv</vt:lpstr>
      <vt:lpstr>Vinnuvél_3_einv</vt:lpstr>
      <vt:lpstr>Vinnuvél_4_einv</vt:lpstr>
      <vt:lpstr>Vinnuvélar_vægi</vt:lpstr>
      <vt:lpstr>Vörubílar_vægi</vt:lpstr>
      <vt:lpstr>Vörubíll_mokstur_einv</vt:lpstr>
      <vt:lpstr>Vörubíll_undirtönn_einv</vt:lpstr>
    </vt:vector>
  </TitlesOfParts>
  <Company>Vegagerðin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Guðmundur Ragnarsson</dc:creator>
  <cp:lastModifiedBy>Einar Gíslason</cp:lastModifiedBy>
  <cp:lastPrinted>2010-10-13T16:01:21Z</cp:lastPrinted>
  <dcterms:created xsi:type="dcterms:W3CDTF">2009-01-26T10:35:17Z</dcterms:created>
  <dcterms:modified xsi:type="dcterms:W3CDTF">2010-10-18T15:31:54Z</dcterms:modified>
</cp:coreProperties>
</file>